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220" documentId="8_{D734B248-2699-4089-874F-8E5EBEF4BA35}" xr6:coauthVersionLast="47" xr6:coauthVersionMax="47" xr10:uidLastSave="{EAF67172-9785-406B-803E-C5B946C035F5}"/>
  <bookViews>
    <workbookView xWindow="-28920" yWindow="-120" windowWidth="29040" windowHeight="15720" tabRatio="851" activeTab="3" xr2:uid="{00000000-000D-0000-FFFF-FFFF00000000}"/>
  </bookViews>
  <sheets>
    <sheet name="GENERALIDADES" sheetId="50" r:id="rId1"/>
    <sheet name="IRF" sheetId="52" r:id="rId2"/>
    <sheet name="ECONOMICA" sheetId="48" r:id="rId3"/>
    <sheet name="CONSOLIDADO" sheetId="49" r:id="rId4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8" l="1"/>
  <c r="G18" i="48" s="1"/>
  <c r="F5" i="49"/>
  <c r="E5" i="49"/>
  <c r="D5" i="49"/>
  <c r="C5" i="49"/>
  <c r="F4" i="49"/>
  <c r="E4" i="49"/>
  <c r="D4" i="49"/>
  <c r="C4" i="49"/>
  <c r="K6" i="52"/>
  <c r="I6" i="52"/>
  <c r="G6" i="52"/>
  <c r="G17" i="48" l="1"/>
  <c r="D3" i="49" s="1"/>
  <c r="D10" i="49" s="1"/>
  <c r="E3" i="49"/>
  <c r="G16" i="48"/>
  <c r="C3" i="49" s="1"/>
  <c r="G19" i="48"/>
  <c r="F3" i="49" s="1"/>
  <c r="F10" i="49" s="1"/>
  <c r="C18" i="52"/>
  <c r="C17" i="52"/>
  <c r="C16" i="52"/>
  <c r="C15" i="52"/>
  <c r="C14" i="52"/>
  <c r="C13" i="52"/>
  <c r="N14" i="52"/>
  <c r="N15" i="52"/>
  <c r="N16" i="52"/>
  <c r="N17" i="52"/>
  <c r="N18" i="52"/>
  <c r="N13" i="52"/>
  <c r="M14" i="52"/>
  <c r="M15" i="52"/>
  <c r="M16" i="52"/>
  <c r="M17" i="52"/>
  <c r="M18" i="52"/>
  <c r="M13" i="52"/>
  <c r="C6" i="52"/>
  <c r="N6" i="52"/>
  <c r="M6" i="52"/>
  <c r="B7" i="52"/>
  <c r="K19" i="52"/>
  <c r="I19" i="52"/>
  <c r="G19" i="52"/>
  <c r="E19" i="52"/>
  <c r="K7" i="52"/>
  <c r="I7" i="52"/>
  <c r="G7" i="52"/>
  <c r="E7" i="52"/>
  <c r="E10" i="49" l="1"/>
  <c r="C7" i="52"/>
  <c r="C10" i="49"/>
  <c r="B10" i="49"/>
  <c r="F11" i="48" l="1"/>
</calcChain>
</file>

<file path=xl/sharedStrings.xml><?xml version="1.0" encoding="utf-8"?>
<sst xmlns="http://schemas.openxmlformats.org/spreadsheetml/2006/main" count="101" uniqueCount="71">
  <si>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</si>
  <si>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</si>
  <si>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</si>
  <si>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</si>
  <si>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</si>
  <si>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</si>
  <si>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</si>
  <si>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</si>
  <si>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</si>
  <si>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PUNTOS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</si>
  <si>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</si>
  <si>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</si>
  <si>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</si>
  <si>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</si>
  <si>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</si>
  <si>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</si>
  <si>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</si>
  <si>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</si>
  <si>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</si>
  <si>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</si>
  <si>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</si>
  <si>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</si>
  <si>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</si>
  <si>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</si>
  <si>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</si>
  <si>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</si>
  <si>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</si>
  <si>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</si>
  <si>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</si>
  <si>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</si>
  <si>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</si>
  <si>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</si>
  <si>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</si>
  <si>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</si>
  <si>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</si>
  <si>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</si>
  <si>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</si>
  <si>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CONDICIONES COMPLEMENTARIAS CALIFICABLES NO OBLIGATORIAS</t>
  </si>
  <si>
    <t>Puntos</t>
  </si>
  <si>
    <t>UT ALLIANZ - ESTADO</t>
  </si>
  <si>
    <t>ASPECTOS AMBIENTALES</t>
  </si>
  <si>
    <t xml:space="preserve">AXA COLPATRIA </t>
  </si>
  <si>
    <t>SURA SEGUROS</t>
  </si>
  <si>
    <t>LA PREVISORA SEGUROS</t>
  </si>
  <si>
    <t>EVALUACION ECONOMICA</t>
  </si>
  <si>
    <t xml:space="preserve"> PÓLIZA DE SEGURO DE INFIDELIDAD Y RIESGOS FINANCIEROS 2026</t>
  </si>
  <si>
    <t>Señor proponente indique aquí su ofrecimiento:</t>
  </si>
  <si>
    <r>
      <rPr>
        <b/>
        <sz val="10"/>
        <rFont val="Century Gothic"/>
        <family val="2"/>
      </rPr>
      <t>Se otorga el puntaje a quien ofrezca el mayor limite asegurado adicional al básico sin cobro de prima adicional:</t>
    </r>
    <r>
      <rPr>
        <sz val="10"/>
        <rFont val="Century Gothic"/>
        <family val="2"/>
      </rPr>
      <t xml:space="preserve">
Se otorga el puntaje de forma proporcional a quien otorgue el mayor límite asegurado al básico obligatorio por vigencia y a los demás por regla de tres proporcional.</t>
    </r>
  </si>
  <si>
    <t>DESCRIPCIÓN</t>
  </si>
  <si>
    <t>Deducible para todas las coberturas: 
Se otorgara el maximo putaje a quien ofrezca el menor deducible para demás eventos de la siguiente manera:</t>
  </si>
  <si>
    <t>Hasta $50.000.000</t>
  </si>
  <si>
    <t>Desde $50.000.001 hasta $100.000.000</t>
  </si>
  <si>
    <t>Desde $100.000.001 hasta $150.000.000</t>
  </si>
  <si>
    <t>Desde $150.000.001 hasta $200.000.000</t>
  </si>
  <si>
    <t>Desde $200.000.001 hasta $250.000.000</t>
  </si>
  <si>
    <t>Desde $250.000.001 hasta $300.000.000</t>
  </si>
  <si>
    <t>Más de $300.000.000</t>
  </si>
  <si>
    <t>Se rechaza</t>
  </si>
  <si>
    <t>SBS SEGUROS</t>
  </si>
  <si>
    <t>DEDUCIBLES (100 Puntos)</t>
  </si>
  <si>
    <t>SE OTORGA 13,640,000,000 ADICIONALES AL BÁSICO PARA UN TOTAL DE 30,690,000,000</t>
  </si>
  <si>
    <t>SE OTORGA HASTA $50,000,000</t>
  </si>
  <si>
    <t xml:space="preserve"> 300 PUNTOS</t>
  </si>
  <si>
    <t>Se otorga un límite asegurado adicional al básico obligatorio, sin cobro de prima adicional, por valor de COP $3.450.000.000, para un valor total asegurado de COP $20.500.000.000 por vigencia.</t>
  </si>
  <si>
    <t>Se otorga un límite adicional al basico de $1.000.000.000</t>
  </si>
  <si>
    <t>Se otorgan $90.000.000</t>
  </si>
  <si>
    <t>Para todas las coberturas, se ofrece un deducible de COP $100.000.000  aplicable a todas las cláusulas de seguro de las Secciones A y B.
Para la Cláusula de Seguro 6 de la Sección A, dicho deducible aplicará en el agregado.</t>
  </si>
  <si>
    <t>Se otorga limite asegurado adicional al básico de 1.000.000.000</t>
  </si>
  <si>
    <t>Se otorga 95.000.000</t>
  </si>
  <si>
    <t>AXA COLPATRIA</t>
  </si>
  <si>
    <t>GRUPO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</si>
</sst>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0" fontId="31" fillId="0" borderId="0"/>
    <xf numFmtId="0" fontId="5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19" fillId="0" borderId="1" xfId="0" applyFont="1" applyBorder="1"/>
    <xf numFmtId="1" fontId="20" fillId="0" borderId="0" xfId="23" applyNumberFormat="1" applyFont="1" applyAlignment="1">
      <alignment horizontal="center" vertical="center" wrapText="1"/>
    </xf>
    <xf numFmtId="0" fontId="19" fillId="0" borderId="2" xfId="0" applyFont="1" applyBorder="1"/>
    <xf numFmtId="0" fontId="21" fillId="4" borderId="4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0" xfId="0" applyFont="1"/>
    <xf numFmtId="0" fontId="21" fillId="4" borderId="0" xfId="0" applyFont="1" applyFill="1"/>
    <xf numFmtId="164" fontId="21" fillId="4" borderId="0" xfId="1" applyFont="1" applyFill="1" applyBorder="1" applyAlignment="1">
      <alignment horizontal="center"/>
    </xf>
    <xf numFmtId="0" fontId="19" fillId="4" borderId="0" xfId="0" applyFont="1" applyFill="1"/>
    <xf numFmtId="0" fontId="19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/>
    <xf numFmtId="0" fontId="19" fillId="0" borderId="3" xfId="0" applyFont="1" applyBorder="1"/>
    <xf numFmtId="44" fontId="0" fillId="0" borderId="0" xfId="0" applyNumberFormat="1"/>
    <xf numFmtId="0" fontId="21" fillId="4" borderId="4" xfId="0" applyFont="1" applyFill="1" applyBorder="1" applyAlignment="1">
      <alignment vertical="center"/>
    </xf>
    <xf numFmtId="0" fontId="19" fillId="0" borderId="4" xfId="0" applyFont="1" applyBorder="1" applyAlignment="1">
      <alignment wrapText="1"/>
    </xf>
    <xf numFmtId="0" fontId="18" fillId="0" borderId="4" xfId="0" applyFont="1" applyBorder="1" applyAlignment="1">
      <alignment horizontal="center" vertical="center"/>
    </xf>
    <xf numFmtId="0" fontId="19" fillId="0" borderId="4" xfId="28" applyFont="1" applyBorder="1" applyAlignment="1">
      <alignment vertical="center" wrapText="1"/>
    </xf>
    <xf numFmtId="0" fontId="19" fillId="0" borderId="4" xfId="28" applyFont="1" applyBorder="1" applyAlignment="1">
      <alignment vertical="center"/>
    </xf>
    <xf numFmtId="0" fontId="21" fillId="0" borderId="4" xfId="28" applyFont="1" applyBorder="1" applyAlignment="1">
      <alignment horizontal="center" vertical="center" wrapText="1"/>
    </xf>
    <xf numFmtId="0" fontId="19" fillId="0" borderId="4" xfId="28" applyFont="1" applyBorder="1"/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/>
    </xf>
    <xf numFmtId="0" fontId="21" fillId="7" borderId="4" xfId="28" applyFont="1" applyFill="1" applyBorder="1" applyAlignment="1">
      <alignment horizontal="center" vertical="center" wrapText="1"/>
    </xf>
    <xf numFmtId="2" fontId="19" fillId="0" borderId="4" xfId="28" applyNumberFormat="1" applyFont="1" applyBorder="1" applyAlignment="1">
      <alignment horizontal="center" vertical="center"/>
    </xf>
    <xf numFmtId="2" fontId="19" fillId="0" borderId="13" xfId="28" applyNumberFormat="1" applyFont="1" applyBorder="1" applyAlignment="1">
      <alignment horizontal="center" vertical="center" wrapText="1"/>
    </xf>
    <xf numFmtId="2" fontId="19" fillId="0" borderId="4" xfId="28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/>
    </xf>
    <xf numFmtId="2" fontId="19" fillId="0" borderId="13" xfId="28" applyNumberFormat="1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0" fontId="30" fillId="0" borderId="14" xfId="37" applyFont="1" applyBorder="1" applyAlignment="1">
      <alignment horizontal="center" vertical="center" wrapText="1"/>
    </xf>
    <xf numFmtId="0" fontId="30" fillId="2" borderId="4" xfId="37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168" fontId="29" fillId="0" borderId="4" xfId="15" applyNumberFormat="1" applyFont="1" applyBorder="1" applyAlignment="1">
      <alignment horizontal="center" vertical="center" wrapText="1"/>
    </xf>
    <xf numFmtId="0" fontId="30" fillId="0" borderId="5" xfId="15" applyFont="1" applyBorder="1" applyAlignment="1">
      <alignment horizontal="center" vertical="center" wrapText="1"/>
    </xf>
    <xf numFmtId="168" fontId="30" fillId="0" borderId="4" xfId="15" applyNumberFormat="1" applyFont="1" applyBorder="1" applyAlignment="1">
      <alignment horizontal="center" vertical="center" wrapText="1"/>
    </xf>
    <xf numFmtId="0" fontId="29" fillId="0" borderId="4" xfId="37" applyFont="1" applyBorder="1" applyAlignment="1">
      <alignment horizontal="center" vertical="center" wrapText="1"/>
    </xf>
    <xf numFmtId="9" fontId="29" fillId="0" borderId="4" xfId="37" applyNumberFormat="1" applyFont="1" applyBorder="1" applyAlignment="1">
      <alignment horizontal="center" vertical="center" wrapText="1"/>
    </xf>
    <xf numFmtId="168" fontId="29" fillId="0" borderId="4" xfId="37" applyNumberFormat="1" applyFont="1" applyBorder="1" applyAlignment="1">
      <alignment horizontal="center" vertical="center" wrapText="1"/>
    </xf>
    <xf numFmtId="9" fontId="29" fillId="4" borderId="4" xfId="37" applyNumberFormat="1" applyFont="1" applyFill="1" applyBorder="1" applyAlignment="1">
      <alignment horizontal="center" vertical="center" wrapText="1"/>
    </xf>
    <xf numFmtId="168" fontId="29" fillId="4" borderId="4" xfId="37" applyNumberFormat="1" applyFont="1" applyFill="1" applyBorder="1" applyAlignment="1">
      <alignment horizontal="center" vertical="center" wrapText="1"/>
    </xf>
    <xf numFmtId="0" fontId="29" fillId="4" borderId="4" xfId="37" applyFont="1" applyFill="1" applyBorder="1" applyAlignment="1">
      <alignment horizontal="center" vertical="center" wrapText="1"/>
    </xf>
    <xf numFmtId="0" fontId="25" fillId="10" borderId="4" xfId="0" applyFont="1" applyFill="1" applyBorder="1" applyAlignment="1">
      <alignment horizontal="center" vertical="center" wrapText="1"/>
    </xf>
    <xf numFmtId="0" fontId="27" fillId="10" borderId="4" xfId="0" applyFont="1" applyFill="1" applyBorder="1" applyAlignment="1">
      <alignment horizontal="center" vertical="center"/>
    </xf>
    <xf numFmtId="0" fontId="28" fillId="0" borderId="0" xfId="37" applyFont="1" applyAlignment="1">
      <alignment horizontal="center" vertical="center" wrapText="1"/>
    </xf>
    <xf numFmtId="0" fontId="28" fillId="0" borderId="15" xfId="37" applyFont="1" applyBorder="1" applyAlignment="1">
      <alignment horizontal="center" vertical="center" wrapText="1"/>
    </xf>
    <xf numFmtId="0" fontId="29" fillId="4" borderId="4" xfId="15" applyFont="1" applyFill="1" applyBorder="1" applyAlignment="1">
      <alignment horizontal="center" vertical="center" wrapText="1"/>
    </xf>
    <xf numFmtId="0" fontId="28" fillId="0" borderId="0" xfId="38" applyFont="1" applyAlignment="1">
      <alignment horizontal="center" vertical="center"/>
    </xf>
    <xf numFmtId="0" fontId="32" fillId="0" borderId="0" xfId="37" applyFont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9" fontId="32" fillId="0" borderId="0" xfId="39" applyFont="1" applyAlignment="1">
      <alignment horizontal="center" vertical="center"/>
    </xf>
    <xf numFmtId="0" fontId="28" fillId="0" borderId="14" xfId="37" applyFont="1" applyBorder="1" applyAlignment="1">
      <alignment horizontal="center" vertical="center"/>
    </xf>
    <xf numFmtId="0" fontId="28" fillId="0" borderId="0" xfId="37" applyFont="1" applyAlignment="1">
      <alignment horizontal="center" vertical="center"/>
    </xf>
    <xf numFmtId="0" fontId="28" fillId="0" borderId="15" xfId="37" applyFont="1" applyBorder="1" applyAlignment="1">
      <alignment horizontal="center" vertical="center"/>
    </xf>
    <xf numFmtId="0" fontId="32" fillId="0" borderId="4" xfId="37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" fontId="29" fillId="0" borderId="4" xfId="15" applyNumberFormat="1" applyFont="1" applyBorder="1" applyAlignment="1">
      <alignment horizontal="center" vertical="center" wrapText="1"/>
    </xf>
    <xf numFmtId="1" fontId="30" fillId="0" borderId="4" xfId="15" applyNumberFormat="1" applyFont="1" applyBorder="1" applyAlignment="1">
      <alignment horizontal="center" vertical="center" wrapText="1"/>
    </xf>
    <xf numFmtId="2" fontId="32" fillId="0" borderId="0" xfId="37" applyNumberFormat="1" applyFont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5" fillId="0" borderId="4" xfId="37" applyFont="1" applyBorder="1" applyAlignment="1">
      <alignment horizontal="center" vertical="center" wrapText="1"/>
    </xf>
    <xf numFmtId="170" fontId="19" fillId="0" borderId="4" xfId="27" applyNumberFormat="1" applyFont="1" applyBorder="1"/>
    <xf numFmtId="2" fontId="28" fillId="0" borderId="4" xfId="0" applyNumberFormat="1" applyFont="1" applyBorder="1" applyAlignment="1">
      <alignment horizontal="center" vertical="center"/>
    </xf>
    <xf numFmtId="2" fontId="26" fillId="8" borderId="4" xfId="0" applyNumberFormat="1" applyFont="1" applyFill="1" applyBorder="1" applyAlignment="1">
      <alignment horizontal="center" vertical="center" wrapText="1"/>
    </xf>
    <xf numFmtId="2" fontId="26" fillId="9" borderId="4" xfId="0" applyNumberFormat="1" applyFont="1" applyFill="1" applyBorder="1" applyAlignment="1">
      <alignment horizontal="center" vertical="center" wrapText="1"/>
    </xf>
    <xf numFmtId="2" fontId="26" fillId="10" borderId="4" xfId="0" applyNumberFormat="1" applyFont="1" applyFill="1" applyBorder="1" applyAlignment="1">
      <alignment horizontal="center" vertical="center" wrapText="1"/>
    </xf>
    <xf numFmtId="2" fontId="32" fillId="0" borderId="4" xfId="37" applyNumberFormat="1" applyFont="1" applyBorder="1" applyAlignment="1">
      <alignment horizontal="center" vertical="center"/>
    </xf>
    <xf numFmtId="168" fontId="32" fillId="0" borderId="4" xfId="37" applyNumberFormat="1" applyFont="1" applyBorder="1" applyAlignment="1">
      <alignment horizontal="center" vertical="center"/>
    </xf>
    <xf numFmtId="168" fontId="26" fillId="7" borderId="4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2" fontId="18" fillId="8" borderId="4" xfId="0" applyNumberFormat="1" applyFont="1" applyFill="1" applyBorder="1" applyAlignment="1">
      <alignment horizontal="center" vertical="center" wrapText="1"/>
    </xf>
    <xf numFmtId="2" fontId="18" fillId="9" borderId="4" xfId="0" applyNumberFormat="1" applyFont="1" applyFill="1" applyBorder="1" applyAlignment="1">
      <alignment horizontal="center" vertical="center" wrapText="1"/>
    </xf>
    <xf numFmtId="2" fontId="18" fillId="10" borderId="4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/>
    </xf>
    <xf numFmtId="170" fontId="36" fillId="0" borderId="4" xfId="27" applyNumberFormat="1" applyFont="1" applyBorder="1"/>
    <xf numFmtId="2" fontId="36" fillId="0" borderId="4" xfId="0" applyNumberFormat="1" applyFont="1" applyBorder="1" applyAlignment="1">
      <alignment horizontal="center" vertical="center"/>
    </xf>
    <xf numFmtId="2" fontId="19" fillId="11" borderId="4" xfId="28" applyNumberFormat="1" applyFont="1" applyFill="1" applyBorder="1" applyAlignment="1">
      <alignment horizontal="center" vertical="center"/>
    </xf>
    <xf numFmtId="2" fontId="37" fillId="12" borderId="4" xfId="28" applyNumberFormat="1" applyFont="1" applyFill="1" applyBorder="1" applyAlignment="1">
      <alignment horizontal="center" vertical="center" wrapText="1"/>
    </xf>
    <xf numFmtId="170" fontId="19" fillId="0" borderId="4" xfId="27" applyNumberFormat="1" applyFont="1" applyFill="1" applyBorder="1"/>
    <xf numFmtId="165" fontId="7" fillId="3" borderId="0" xfId="2" applyFont="1" applyFill="1" applyBorder="1" applyAlignment="1">
      <alignment horizontal="justify" vertical="center" wrapText="1"/>
    </xf>
    <xf numFmtId="0" fontId="16" fillId="5" borderId="8" xfId="15" applyFont="1" applyFill="1" applyBorder="1" applyAlignment="1">
      <alignment horizontal="center" vertical="center" wrapText="1"/>
    </xf>
    <xf numFmtId="0" fontId="16" fillId="5" borderId="9" xfId="15" applyFont="1" applyFill="1" applyBorder="1" applyAlignment="1">
      <alignment horizontal="center" vertical="center" wrapText="1"/>
    </xf>
    <xf numFmtId="0" fontId="16" fillId="5" borderId="10" xfId="15" applyFont="1" applyFill="1" applyBorder="1" applyAlignment="1">
      <alignment horizontal="center" vertical="center" wrapText="1"/>
    </xf>
    <xf numFmtId="0" fontId="16" fillId="5" borderId="1" xfId="15" applyFont="1" applyFill="1" applyBorder="1" applyAlignment="1">
      <alignment horizontal="center" vertical="center" wrapText="1"/>
    </xf>
    <xf numFmtId="0" fontId="16" fillId="5" borderId="0" xfId="15" applyFont="1" applyFill="1" applyAlignment="1">
      <alignment horizontal="center" vertical="center" wrapText="1"/>
    </xf>
    <xf numFmtId="0" fontId="16" fillId="5" borderId="2" xfId="15" applyFont="1" applyFill="1" applyBorder="1" applyAlignment="1">
      <alignment horizontal="center" vertical="center" wrapText="1"/>
    </xf>
    <xf numFmtId="0" fontId="16" fillId="5" borderId="6" xfId="15" applyFont="1" applyFill="1" applyBorder="1" applyAlignment="1">
      <alignment horizontal="center" vertical="center" wrapText="1"/>
    </xf>
    <xf numFmtId="0" fontId="22" fillId="5" borderId="7" xfId="15" applyFont="1" applyFill="1" applyBorder="1" applyAlignment="1">
      <alignment horizontal="center" vertical="center" wrapText="1"/>
    </xf>
    <xf numFmtId="0" fontId="16" fillId="5" borderId="7" xfId="15" applyFont="1" applyFill="1" applyBorder="1" applyAlignment="1">
      <alignment horizontal="center" vertical="center" wrapText="1"/>
    </xf>
    <xf numFmtId="0" fontId="16" fillId="5" borderId="3" xfId="15" applyFont="1" applyFill="1" applyBorder="1" applyAlignment="1">
      <alignment horizontal="center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0" fontId="22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6" fillId="0" borderId="1" xfId="15" applyFont="1" applyBorder="1" applyAlignment="1">
      <alignment horizontal="justify" vertical="center" wrapText="1"/>
    </xf>
    <xf numFmtId="0" fontId="16" fillId="0" borderId="0" xfId="15" applyFont="1" applyAlignment="1">
      <alignment horizontal="justify" vertical="center" wrapText="1"/>
    </xf>
    <xf numFmtId="0" fontId="16" fillId="0" borderId="2" xfId="15" applyFont="1" applyBorder="1" applyAlignment="1">
      <alignment horizontal="justify" vertical="center" wrapText="1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6" fillId="0" borderId="1" xfId="15" applyFont="1" applyBorder="1" applyAlignment="1">
      <alignment horizontal="left" vertical="center" wrapText="1"/>
    </xf>
    <xf numFmtId="0" fontId="16" fillId="0" borderId="0" xfId="15" applyFont="1" applyAlignment="1">
      <alignment horizontal="left" vertical="center" wrapText="1"/>
    </xf>
    <xf numFmtId="0" fontId="16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0" fillId="2" borderId="5" xfId="37" applyFont="1" applyFill="1" applyBorder="1" applyAlignment="1">
      <alignment horizontal="center" vertical="center"/>
    </xf>
    <xf numFmtId="0" fontId="30" fillId="2" borderId="11" xfId="37" applyFont="1" applyFill="1" applyBorder="1" applyAlignment="1">
      <alignment horizontal="center" vertical="center"/>
    </xf>
    <xf numFmtId="0" fontId="30" fillId="2" borderId="12" xfId="37" applyFont="1" applyFill="1" applyBorder="1" applyAlignment="1">
      <alignment horizontal="center" vertical="center"/>
    </xf>
    <xf numFmtId="167" fontId="19" fillId="0" borderId="13" xfId="0" applyNumberFormat="1" applyFont="1" applyBorder="1" applyAlignment="1">
      <alignment horizontal="center" vertical="center"/>
    </xf>
    <xf numFmtId="167" fontId="19" fillId="0" borderId="16" xfId="0" applyNumberFormat="1" applyFont="1" applyBorder="1" applyAlignment="1">
      <alignment horizontal="center" vertical="center"/>
    </xf>
    <xf numFmtId="167" fontId="19" fillId="0" borderId="17" xfId="0" applyNumberFormat="1" applyFont="1" applyBorder="1" applyAlignment="1">
      <alignment horizontal="center" vertic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1" fontId="20" fillId="6" borderId="1" xfId="23" applyNumberFormat="1" applyFont="1" applyFill="1" applyBorder="1" applyAlignment="1">
      <alignment horizontal="center" vertical="center" wrapText="1"/>
    </xf>
    <xf numFmtId="1" fontId="20" fillId="6" borderId="0" xfId="23" applyNumberFormat="1" applyFont="1" applyFill="1" applyAlignment="1">
      <alignment horizontal="center" vertical="center" wrapText="1"/>
    </xf>
    <xf numFmtId="1" fontId="20" fillId="6" borderId="2" xfId="23" applyNumberFormat="1" applyFont="1" applyFill="1" applyBorder="1" applyAlignment="1">
      <alignment horizontal="center" vertical="center" wrapText="1"/>
    </xf>
    <xf numFmtId="1" fontId="17" fillId="6" borderId="8" xfId="23" applyNumberFormat="1" applyFont="1" applyFill="1" applyBorder="1" applyAlignment="1">
      <alignment horizontal="center" vertical="center" wrapText="1"/>
    </xf>
    <xf numFmtId="1" fontId="17" fillId="6" borderId="9" xfId="23" applyNumberFormat="1" applyFont="1" applyFill="1" applyBorder="1" applyAlignment="1">
      <alignment horizontal="center" vertical="center" wrapText="1"/>
    </xf>
    <xf numFmtId="1" fontId="17" fillId="6" borderId="10" xfId="2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wrapText="1"/>
    </xf>
    <xf numFmtId="166" fontId="21" fillId="4" borderId="4" xfId="1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 vertical="center"/>
    </xf>
    <xf numFmtId="6" fontId="21" fillId="4" borderId="4" xfId="0" applyNumberFormat="1" applyFont="1" applyFill="1" applyBorder="1" applyAlignment="1">
      <alignment horizontal="center" vertical="center"/>
    </xf>
  </cellXfs>
  <cellStyles count="40">
    <cellStyle name="Millares [0] 2" xfId="1" xr:uid="{00000000-0005-0000-0000-000000000000}"/>
    <cellStyle name="Millares [0] 2 2" xfId="20" xr:uid="{00000000-0005-0000-0000-000001000000}"/>
    <cellStyle name="Millares [0] 2 3" xfId="35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30" xr:uid="{21D2C222-68DA-4B4B-B698-99CA3D85F6E1}"/>
    <cellStyle name="Millares 4" xfId="19" xr:uid="{00000000-0005-0000-0000-000008000000}"/>
    <cellStyle name="Millares 4 2" xfId="32" xr:uid="{E52E4E54-007D-4BD3-BFAD-CAD6F3612AE2}"/>
    <cellStyle name="Millares 5" xfId="4" xr:uid="{00000000-0005-0000-0000-000009000000}"/>
    <cellStyle name="Millares 5 2" xfId="12" xr:uid="{00000000-0005-0000-0000-00000A000000}"/>
    <cellStyle name="Moneda" xfId="27" builtinId="4"/>
    <cellStyle name="Moneda 2" xfId="29" xr:uid="{E6FC6C53-1081-4ED1-A621-52428C4BC359}"/>
    <cellStyle name="Normal" xfId="0" builtinId="0"/>
    <cellStyle name="Normal 12 2 2 2 2 2 2" xfId="37" xr:uid="{4A8D201A-348C-4115-8109-B27A6239A52D}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1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6" xr:uid="{9E0FB367-310F-4E47-82A1-01EE927FE30D}"/>
    <cellStyle name="Normal 3 3" xfId="25" xr:uid="{00000000-0005-0000-0000-000016000000}"/>
    <cellStyle name="Normal 3 4" xfId="34" xr:uid="{C634285F-646E-4C79-BA7C-36419895B90D}"/>
    <cellStyle name="Normal 3 9" xfId="38" xr:uid="{0022C16E-B058-4DFA-AAD8-887486D5B23B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8" xr:uid="{250D4D83-982E-46BF-8962-EAEEAED9CC50}"/>
    <cellStyle name="Normal 8" xfId="11" xr:uid="{00000000-0005-0000-0000-00001A000000}"/>
    <cellStyle name="Porcentaje" xfId="39" builtinId="5"/>
    <cellStyle name="Porcentaje 2" xfId="33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topLeftCell="A5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27" customWidth="1"/>
    <col min="5" max="5" width="37.90625" style="25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94" t="s">
        <v>25</v>
      </c>
      <c r="B1" s="95"/>
      <c r="C1" s="95"/>
      <c r="D1" s="96"/>
    </row>
    <row r="2" spans="1:6" ht="14" x14ac:dyDescent="0.25">
      <c r="A2" s="97" t="s">
        <v>26</v>
      </c>
      <c r="B2" s="98"/>
      <c r="C2" s="98"/>
      <c r="D2" s="99"/>
    </row>
    <row r="3" spans="1:6" ht="14.5" thickBot="1" x14ac:dyDescent="0.3">
      <c r="A3" s="100" t="s">
        <v>5</v>
      </c>
      <c r="B3" s="101"/>
      <c r="C3" s="102"/>
      <c r="D3" s="103"/>
    </row>
    <row r="4" spans="1:6" ht="66" customHeight="1" x14ac:dyDescent="0.25">
      <c r="A4" s="104" t="s">
        <v>0</v>
      </c>
      <c r="B4" s="105"/>
      <c r="C4" s="105"/>
      <c r="D4" s="106"/>
      <c r="E4" s="2"/>
    </row>
    <row r="5" spans="1:6" ht="58.75" customHeight="1" x14ac:dyDescent="0.25">
      <c r="A5" s="104" t="s">
        <v>27</v>
      </c>
      <c r="B5" s="107"/>
      <c r="C5" s="105"/>
      <c r="D5" s="106"/>
      <c r="E5" s="108"/>
      <c r="F5" s="108"/>
    </row>
    <row r="6" spans="1:6" ht="36.65" customHeight="1" x14ac:dyDescent="0.25">
      <c r="A6" s="109" t="s">
        <v>28</v>
      </c>
      <c r="B6" s="107"/>
      <c r="C6" s="110"/>
      <c r="D6" s="111"/>
    </row>
    <row r="7" spans="1:6" ht="126.65" customHeight="1" x14ac:dyDescent="0.25">
      <c r="A7" s="104" t="s">
        <v>29</v>
      </c>
      <c r="B7" s="105"/>
      <c r="C7" s="105"/>
      <c r="D7" s="106"/>
    </row>
    <row r="8" spans="1:6" ht="18.649999999999999" customHeight="1" x14ac:dyDescent="0.25">
      <c r="A8" s="109" t="s">
        <v>30</v>
      </c>
      <c r="B8" s="110"/>
      <c r="C8" s="110"/>
      <c r="D8" s="111"/>
    </row>
    <row r="9" spans="1:6" ht="60.65" customHeight="1" x14ac:dyDescent="0.25">
      <c r="A9" s="104" t="s">
        <v>4</v>
      </c>
      <c r="B9" s="105"/>
      <c r="C9" s="105"/>
      <c r="D9" s="106"/>
    </row>
    <row r="10" spans="1:6" ht="57.65" customHeight="1" x14ac:dyDescent="0.25">
      <c r="A10" s="104" t="s">
        <v>31</v>
      </c>
      <c r="B10" s="105"/>
      <c r="C10" s="105"/>
      <c r="D10" s="106"/>
      <c r="E10" s="93"/>
      <c r="F10" s="93"/>
    </row>
    <row r="11" spans="1:6" ht="56.4" customHeight="1" x14ac:dyDescent="0.25">
      <c r="A11" s="104" t="s">
        <v>1</v>
      </c>
      <c r="B11" s="105"/>
      <c r="C11" s="105"/>
      <c r="D11" s="106"/>
      <c r="E11" s="118"/>
      <c r="F11" s="118"/>
    </row>
    <row r="12" spans="1:6" ht="69" customHeight="1" x14ac:dyDescent="0.25">
      <c r="A12" s="112" t="s">
        <v>32</v>
      </c>
      <c r="B12" s="113"/>
      <c r="C12" s="113"/>
      <c r="D12" s="114"/>
      <c r="E12" s="26"/>
    </row>
    <row r="13" spans="1:6" ht="37.75" customHeight="1" x14ac:dyDescent="0.25">
      <c r="A13" s="119" t="s">
        <v>33</v>
      </c>
      <c r="B13" s="120"/>
      <c r="C13" s="120"/>
      <c r="D13" s="121"/>
    </row>
    <row r="14" spans="1:6" ht="34.25" customHeight="1" x14ac:dyDescent="0.25">
      <c r="A14" s="122" t="s">
        <v>2</v>
      </c>
      <c r="B14" s="123"/>
      <c r="C14" s="123"/>
      <c r="D14" s="124"/>
    </row>
    <row r="15" spans="1:6" ht="55.75" customHeight="1" x14ac:dyDescent="0.25">
      <c r="A15" s="122" t="s">
        <v>34</v>
      </c>
      <c r="B15" s="123"/>
      <c r="C15" s="123"/>
      <c r="D15" s="124"/>
    </row>
    <row r="16" spans="1:6" ht="52.25" customHeight="1" x14ac:dyDescent="0.25">
      <c r="A16" s="112" t="s">
        <v>35</v>
      </c>
      <c r="B16" s="113"/>
      <c r="C16" s="113"/>
      <c r="D16" s="114"/>
    </row>
    <row r="17" spans="1:4" ht="62.4" customHeight="1" thickBot="1" x14ac:dyDescent="0.3">
      <c r="A17" s="115" t="s">
        <v>36</v>
      </c>
      <c r="B17" s="116"/>
      <c r="C17" s="116"/>
      <c r="D17" s="117"/>
    </row>
  </sheetData>
  <mergeCells count="20">
    <mergeCell ref="A16:D16"/>
    <mergeCell ref="A17:D17"/>
    <mergeCell ref="A11:D11"/>
    <mergeCell ref="E11:F11"/>
    <mergeCell ref="A12:D12"/>
    <mergeCell ref="A13:D13"/>
    <mergeCell ref="A14:D14"/>
    <mergeCell ref="A15:D15"/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F24A-0E29-4CBC-85F4-B8B0E9046044}">
  <dimension ref="A1:N19"/>
  <sheetViews>
    <sheetView showGridLines="0" topLeftCell="A6" workbookViewId="0">
      <selection activeCell="G6" sqref="G6"/>
    </sheetView>
  </sheetViews>
  <sheetFormatPr baseColWidth="10" defaultColWidth="11.54296875" defaultRowHeight="13.5" x14ac:dyDescent="0.25"/>
  <cols>
    <col min="1" max="1" width="73" style="67" customWidth="1"/>
    <col min="2" max="2" width="15.90625" style="67" hidden="1" customWidth="1"/>
    <col min="3" max="3" width="15.90625" style="67" customWidth="1"/>
    <col min="4" max="4" width="24.6328125" style="67" customWidth="1"/>
    <col min="5" max="5" width="11.54296875" style="67" customWidth="1"/>
    <col min="6" max="6" width="24.08984375" style="67" customWidth="1"/>
    <col min="7" max="7" width="11.54296875" style="67" customWidth="1"/>
    <col min="8" max="8" width="21.6328125" style="67" customWidth="1"/>
    <col min="9" max="9" width="11.54296875" style="67"/>
    <col min="10" max="10" width="24.08984375" style="67" customWidth="1"/>
    <col min="11" max="11" width="11.54296875" style="67"/>
    <col min="12" max="12" width="3.08984375" style="67" customWidth="1"/>
    <col min="13" max="14" width="0" style="67" hidden="1" customWidth="1"/>
    <col min="15" max="16384" width="11.54296875" style="67"/>
  </cols>
  <sheetData>
    <row r="1" spans="1:14" s="58" customFormat="1" ht="17.5" x14ac:dyDescent="0.25">
      <c r="A1" s="125" t="s">
        <v>45</v>
      </c>
      <c r="B1" s="125"/>
      <c r="C1" s="125"/>
      <c r="D1" s="125"/>
    </row>
    <row r="2" spans="1:14" s="59" customFormat="1" ht="17.5" x14ac:dyDescent="0.25">
      <c r="A2" s="126"/>
      <c r="B2" s="127"/>
      <c r="C2" s="127"/>
      <c r="D2" s="128"/>
    </row>
    <row r="3" spans="1:14" s="59" customFormat="1" ht="17.5" x14ac:dyDescent="0.25">
      <c r="A3" s="125" t="s">
        <v>37</v>
      </c>
      <c r="B3" s="125"/>
      <c r="C3" s="125"/>
      <c r="D3" s="125"/>
    </row>
    <row r="4" spans="1:14" s="59" customFormat="1" ht="14" x14ac:dyDescent="0.25">
      <c r="A4" s="41"/>
      <c r="B4" s="55"/>
      <c r="C4" s="55"/>
      <c r="D4" s="56"/>
    </row>
    <row r="5" spans="1:14" s="59" customFormat="1" ht="27" customHeight="1" x14ac:dyDescent="0.25">
      <c r="A5" s="42" t="s">
        <v>3</v>
      </c>
      <c r="B5" s="43" t="s">
        <v>9</v>
      </c>
      <c r="C5" s="43" t="s">
        <v>62</v>
      </c>
      <c r="D5" s="36" t="s">
        <v>39</v>
      </c>
      <c r="E5" s="36" t="s">
        <v>38</v>
      </c>
      <c r="F5" s="37" t="s">
        <v>41</v>
      </c>
      <c r="G5" s="37" t="s">
        <v>38</v>
      </c>
      <c r="H5" s="39" t="s">
        <v>42</v>
      </c>
      <c r="I5" s="39" t="s">
        <v>38</v>
      </c>
      <c r="J5" s="53" t="s">
        <v>58</v>
      </c>
      <c r="K5" s="53" t="s">
        <v>38</v>
      </c>
    </row>
    <row r="6" spans="1:14" s="59" customFormat="1" ht="130.75" customHeight="1" x14ac:dyDescent="0.25">
      <c r="A6" s="57" t="s">
        <v>47</v>
      </c>
      <c r="B6" s="44">
        <v>34</v>
      </c>
      <c r="C6" s="68">
        <f>+N6</f>
        <v>300</v>
      </c>
      <c r="D6" s="60" t="s">
        <v>60</v>
      </c>
      <c r="E6" s="61">
        <v>300</v>
      </c>
      <c r="F6" s="60" t="s">
        <v>64</v>
      </c>
      <c r="G6" s="74">
        <f>1000*C6/13640</f>
        <v>21.994134897360702</v>
      </c>
      <c r="H6" s="71" t="s">
        <v>63</v>
      </c>
      <c r="I6" s="74">
        <f>3450*C6/13640</f>
        <v>75.879765395894424</v>
      </c>
      <c r="J6" s="60" t="s">
        <v>67</v>
      </c>
      <c r="K6" s="74">
        <f>1000*C6/13640</f>
        <v>21.994134897360702</v>
      </c>
      <c r="M6" s="62">
        <f>+B6/B7</f>
        <v>1</v>
      </c>
      <c r="N6" s="59">
        <f>+N7*M6</f>
        <v>300</v>
      </c>
    </row>
    <row r="7" spans="1:14" s="59" customFormat="1" ht="14" x14ac:dyDescent="0.25">
      <c r="A7" s="45" t="s">
        <v>8</v>
      </c>
      <c r="B7" s="46">
        <f>SUM(B6:B6)</f>
        <v>34</v>
      </c>
      <c r="C7" s="69">
        <f>SUM(C6:C6)</f>
        <v>300</v>
      </c>
      <c r="D7" s="29" t="s">
        <v>8</v>
      </c>
      <c r="E7" s="28">
        <f>SUM(E1:E6)</f>
        <v>300</v>
      </c>
      <c r="F7" s="38" t="s">
        <v>8</v>
      </c>
      <c r="G7" s="75">
        <f>SUM(G1:G6)</f>
        <v>21.994134897360702</v>
      </c>
      <c r="H7" s="40" t="s">
        <v>8</v>
      </c>
      <c r="I7" s="76">
        <f>SUM(I1:I6)</f>
        <v>75.879765395894424</v>
      </c>
      <c r="J7" s="54" t="s">
        <v>8</v>
      </c>
      <c r="K7" s="77">
        <f>SUM(K1:K6)</f>
        <v>21.994134897360702</v>
      </c>
      <c r="N7" s="59">
        <v>300</v>
      </c>
    </row>
    <row r="8" spans="1:14" s="59" customFormat="1" x14ac:dyDescent="0.25">
      <c r="A8" s="63"/>
      <c r="B8" s="64"/>
      <c r="C8" s="64"/>
      <c r="D8" s="65"/>
    </row>
    <row r="9" spans="1:14" s="59" customFormat="1" ht="14" x14ac:dyDescent="0.25">
      <c r="A9" s="129" t="s">
        <v>59</v>
      </c>
      <c r="B9" s="130"/>
      <c r="C9" s="130"/>
      <c r="D9" s="131"/>
    </row>
    <row r="10" spans="1:14" s="59" customFormat="1" x14ac:dyDescent="0.25">
      <c r="A10" s="63"/>
      <c r="B10" s="64"/>
      <c r="C10" s="64"/>
      <c r="D10" s="65"/>
    </row>
    <row r="11" spans="1:14" s="59" customFormat="1" ht="25" x14ac:dyDescent="0.25">
      <c r="A11" s="42" t="s">
        <v>48</v>
      </c>
      <c r="B11" s="43" t="s">
        <v>9</v>
      </c>
      <c r="C11" s="43" t="s">
        <v>9</v>
      </c>
      <c r="D11" s="43" t="s">
        <v>46</v>
      </c>
    </row>
    <row r="12" spans="1:14" s="59" customFormat="1" ht="50" x14ac:dyDescent="0.25">
      <c r="A12" s="48" t="s">
        <v>49</v>
      </c>
      <c r="B12" s="47"/>
      <c r="C12" s="47"/>
      <c r="D12" s="36" t="s">
        <v>39</v>
      </c>
      <c r="E12" s="36" t="s">
        <v>38</v>
      </c>
      <c r="F12" s="37" t="s">
        <v>41</v>
      </c>
      <c r="G12" s="37" t="s">
        <v>38</v>
      </c>
      <c r="H12" s="39" t="s">
        <v>42</v>
      </c>
      <c r="I12" s="39" t="s">
        <v>38</v>
      </c>
      <c r="J12" s="53" t="s">
        <v>58</v>
      </c>
      <c r="K12" s="53" t="s">
        <v>38</v>
      </c>
    </row>
    <row r="13" spans="1:14" s="59" customFormat="1" ht="25" x14ac:dyDescent="0.25">
      <c r="A13" s="48" t="s">
        <v>50</v>
      </c>
      <c r="B13" s="49">
        <v>20</v>
      </c>
      <c r="C13" s="49">
        <f t="shared" ref="C13:C18" si="0">+N13</f>
        <v>100</v>
      </c>
      <c r="D13" s="47" t="s">
        <v>61</v>
      </c>
      <c r="E13" s="79">
        <v>100</v>
      </c>
      <c r="F13" s="66"/>
      <c r="G13" s="66"/>
      <c r="H13" s="66"/>
      <c r="I13" s="66"/>
      <c r="J13" s="66"/>
      <c r="K13" s="66"/>
      <c r="M13" s="62">
        <f>+B13/20</f>
        <v>1</v>
      </c>
      <c r="N13" s="70">
        <f>+$N$19*M13</f>
        <v>100</v>
      </c>
    </row>
    <row r="14" spans="1:14" s="59" customFormat="1" ht="126.5" x14ac:dyDescent="0.25">
      <c r="A14" s="48" t="s">
        <v>51</v>
      </c>
      <c r="B14" s="49">
        <v>19.5</v>
      </c>
      <c r="C14" s="49">
        <f t="shared" si="0"/>
        <v>97.5</v>
      </c>
      <c r="D14" s="47"/>
      <c r="E14" s="79"/>
      <c r="F14" s="66" t="s">
        <v>65</v>
      </c>
      <c r="G14" s="78">
        <v>97.5</v>
      </c>
      <c r="H14" s="72" t="s">
        <v>66</v>
      </c>
      <c r="I14" s="78">
        <v>97.5</v>
      </c>
      <c r="J14" s="66" t="s">
        <v>68</v>
      </c>
      <c r="K14" s="78">
        <v>97.5</v>
      </c>
      <c r="M14" s="62">
        <f t="shared" ref="M14:M18" si="1">+B14/20</f>
        <v>0.97499999999999998</v>
      </c>
      <c r="N14" s="70">
        <f t="shared" ref="N14:N18" si="2">+$N$19*M14</f>
        <v>97.5</v>
      </c>
    </row>
    <row r="15" spans="1:14" s="59" customFormat="1" x14ac:dyDescent="0.25">
      <c r="A15" s="50" t="s">
        <v>52</v>
      </c>
      <c r="B15" s="51">
        <v>15</v>
      </c>
      <c r="C15" s="51">
        <f t="shared" si="0"/>
        <v>75</v>
      </c>
      <c r="D15" s="52"/>
      <c r="E15" s="79"/>
      <c r="F15" s="66"/>
      <c r="G15" s="78"/>
      <c r="H15" s="66"/>
      <c r="I15" s="78"/>
      <c r="J15" s="66"/>
      <c r="K15" s="78"/>
      <c r="M15" s="62">
        <f t="shared" si="1"/>
        <v>0.75</v>
      </c>
      <c r="N15" s="70">
        <f t="shared" si="2"/>
        <v>75</v>
      </c>
    </row>
    <row r="16" spans="1:14" s="59" customFormat="1" x14ac:dyDescent="0.25">
      <c r="A16" s="50" t="s">
        <v>53</v>
      </c>
      <c r="B16" s="51">
        <v>10</v>
      </c>
      <c r="C16" s="51">
        <f t="shared" si="0"/>
        <v>50</v>
      </c>
      <c r="D16" s="52"/>
      <c r="E16" s="79"/>
      <c r="F16" s="66"/>
      <c r="G16" s="78"/>
      <c r="H16" s="66"/>
      <c r="I16" s="78"/>
      <c r="J16" s="66"/>
      <c r="K16" s="78"/>
      <c r="M16" s="62">
        <f t="shared" si="1"/>
        <v>0.5</v>
      </c>
      <c r="N16" s="70">
        <f t="shared" si="2"/>
        <v>50</v>
      </c>
    </row>
    <row r="17" spans="1:14" s="59" customFormat="1" x14ac:dyDescent="0.25">
      <c r="A17" s="48" t="s">
        <v>54</v>
      </c>
      <c r="B17" s="49">
        <v>5</v>
      </c>
      <c r="C17" s="49">
        <f t="shared" si="0"/>
        <v>25</v>
      </c>
      <c r="D17" s="47"/>
      <c r="E17" s="79"/>
      <c r="F17" s="66"/>
      <c r="G17" s="78"/>
      <c r="H17" s="66"/>
      <c r="I17" s="78"/>
      <c r="J17" s="66"/>
      <c r="K17" s="78"/>
      <c r="M17" s="62">
        <f t="shared" si="1"/>
        <v>0.25</v>
      </c>
      <c r="N17" s="70">
        <f t="shared" si="2"/>
        <v>25</v>
      </c>
    </row>
    <row r="18" spans="1:14" s="59" customFormat="1" x14ac:dyDescent="0.25">
      <c r="A18" s="48" t="s">
        <v>55</v>
      </c>
      <c r="B18" s="49">
        <v>2</v>
      </c>
      <c r="C18" s="49">
        <f t="shared" si="0"/>
        <v>10</v>
      </c>
      <c r="D18" s="47"/>
      <c r="E18" s="79"/>
      <c r="F18" s="66"/>
      <c r="G18" s="78"/>
      <c r="H18" s="66"/>
      <c r="I18" s="78"/>
      <c r="J18" s="66"/>
      <c r="K18" s="78"/>
      <c r="M18" s="62">
        <f t="shared" si="1"/>
        <v>0.1</v>
      </c>
      <c r="N18" s="70">
        <f t="shared" si="2"/>
        <v>10</v>
      </c>
    </row>
    <row r="19" spans="1:14" s="59" customFormat="1" ht="14" x14ac:dyDescent="0.25">
      <c r="A19" s="48" t="s">
        <v>56</v>
      </c>
      <c r="B19" s="47" t="s">
        <v>57</v>
      </c>
      <c r="C19" s="47" t="s">
        <v>57</v>
      </c>
      <c r="D19" s="29" t="s">
        <v>8</v>
      </c>
      <c r="E19" s="80">
        <f>SUM(E13:E18)</f>
        <v>100</v>
      </c>
      <c r="F19" s="38" t="s">
        <v>8</v>
      </c>
      <c r="G19" s="75">
        <f>SUM(G13:G18)</f>
        <v>97.5</v>
      </c>
      <c r="H19" s="40" t="s">
        <v>8</v>
      </c>
      <c r="I19" s="76">
        <f>SUM(I13:I18)</f>
        <v>97.5</v>
      </c>
      <c r="J19" s="54" t="s">
        <v>8</v>
      </c>
      <c r="K19" s="77">
        <f>SUM(K13:K18)</f>
        <v>97.5</v>
      </c>
      <c r="N19" s="59">
        <v>100</v>
      </c>
    </row>
  </sheetData>
  <mergeCells count="4">
    <mergeCell ref="A1:D1"/>
    <mergeCell ref="A2:D2"/>
    <mergeCell ref="A3:D3"/>
    <mergeCell ref="A9:D9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3"/>
  <sheetViews>
    <sheetView showGridLines="0" workbookViewId="0">
      <selection activeCell="E22" sqref="E22"/>
    </sheetView>
  </sheetViews>
  <sheetFormatPr baseColWidth="10" defaultRowHeight="12.5" x14ac:dyDescent="0.25"/>
  <cols>
    <col min="1" max="1" width="5.54296875" customWidth="1"/>
    <col min="2" max="2" width="2" customWidth="1"/>
    <col min="3" max="3" width="3.1796875" customWidth="1"/>
    <col min="4" max="4" width="32.6328125" customWidth="1"/>
    <col min="5" max="5" width="18.1796875" customWidth="1"/>
    <col min="6" max="6" width="9.54296875" bestFit="1" customWidth="1"/>
    <col min="7" max="7" width="17.08984375" customWidth="1"/>
    <col min="8" max="8" width="2" customWidth="1"/>
    <col min="9" max="9" width="12.81640625" customWidth="1"/>
    <col min="10" max="10" width="13.81640625" bestFit="1" customWidth="1"/>
    <col min="11" max="11" width="10.81640625" bestFit="1" customWidth="1"/>
  </cols>
  <sheetData>
    <row r="1" spans="2:8" ht="13" thickBot="1" x14ac:dyDescent="0.3"/>
    <row r="2" spans="2:8" ht="18" customHeight="1" x14ac:dyDescent="0.25">
      <c r="B2" s="141" t="s">
        <v>43</v>
      </c>
      <c r="C2" s="142"/>
      <c r="D2" s="142"/>
      <c r="E2" s="142"/>
      <c r="F2" s="142"/>
      <c r="G2" s="142"/>
      <c r="H2" s="143"/>
    </row>
    <row r="3" spans="2:8" ht="24" customHeight="1" x14ac:dyDescent="0.25">
      <c r="B3" s="138" t="s">
        <v>44</v>
      </c>
      <c r="C3" s="139"/>
      <c r="D3" s="139"/>
      <c r="E3" s="139"/>
      <c r="F3" s="139"/>
      <c r="G3" s="139"/>
      <c r="H3" s="140"/>
    </row>
    <row r="4" spans="2:8" ht="9" customHeight="1" x14ac:dyDescent="0.35">
      <c r="B4" s="3"/>
      <c r="C4" s="4"/>
      <c r="D4" s="4"/>
      <c r="E4" s="4"/>
      <c r="F4" s="4"/>
      <c r="G4" s="4"/>
      <c r="H4" s="5"/>
    </row>
    <row r="5" spans="2:8" ht="9.75" customHeight="1" x14ac:dyDescent="0.35">
      <c r="B5" s="3"/>
      <c r="C5" s="4"/>
      <c r="D5" s="4"/>
      <c r="E5" s="4"/>
      <c r="F5" s="4"/>
      <c r="G5" s="4"/>
      <c r="H5" s="5"/>
    </row>
    <row r="6" spans="2:8" ht="15.65" customHeight="1" x14ac:dyDescent="0.35">
      <c r="B6" s="3"/>
      <c r="C6" s="144" t="s">
        <v>10</v>
      </c>
      <c r="D6" s="144"/>
      <c r="H6" s="5"/>
    </row>
    <row r="7" spans="2:8" ht="15.5" x14ac:dyDescent="0.35">
      <c r="B7" s="3"/>
      <c r="C7" s="145" t="s">
        <v>16</v>
      </c>
      <c r="D7" s="145"/>
      <c r="H7" s="5"/>
    </row>
    <row r="8" spans="2:8" ht="15.5" x14ac:dyDescent="0.35">
      <c r="B8" s="3"/>
      <c r="C8" s="8"/>
      <c r="D8" s="8"/>
      <c r="E8" s="8"/>
      <c r="F8" s="8"/>
      <c r="G8" s="8"/>
      <c r="H8" s="5"/>
    </row>
    <row r="9" spans="2:8" ht="15.5" x14ac:dyDescent="0.35">
      <c r="B9" s="3"/>
      <c r="C9" s="135" t="s">
        <v>70</v>
      </c>
      <c r="D9" s="136"/>
      <c r="E9" s="136"/>
      <c r="F9" s="136"/>
      <c r="G9" s="137"/>
      <c r="H9" s="5"/>
    </row>
    <row r="10" spans="2:8" ht="15.5" x14ac:dyDescent="0.35">
      <c r="B10" s="3"/>
      <c r="C10" s="9"/>
      <c r="D10" s="10"/>
      <c r="E10" s="11"/>
      <c r="G10" s="11"/>
      <c r="H10" s="5"/>
    </row>
    <row r="11" spans="2:8" ht="15.5" x14ac:dyDescent="0.35">
      <c r="B11" s="3"/>
      <c r="C11" s="148" t="s">
        <v>11</v>
      </c>
      <c r="D11" s="148"/>
      <c r="E11" s="9"/>
      <c r="F11" s="146" t="str">
        <f>C7</f>
        <v>MENOR VALOR</v>
      </c>
      <c r="G11" s="146"/>
      <c r="H11" s="5"/>
    </row>
    <row r="12" spans="2:8" ht="15.5" x14ac:dyDescent="0.35">
      <c r="B12" s="3"/>
      <c r="C12" s="149">
        <v>364297973</v>
      </c>
      <c r="D12" s="149"/>
      <c r="E12" s="9"/>
      <c r="F12" s="147">
        <f>MIN(E16:E19)</f>
        <v>273908250</v>
      </c>
      <c r="G12" s="147"/>
      <c r="H12" s="5"/>
    </row>
    <row r="13" spans="2:8" ht="15.5" x14ac:dyDescent="0.35">
      <c r="B13" s="3"/>
      <c r="C13" s="11"/>
      <c r="D13" s="11"/>
      <c r="E13" s="11"/>
      <c r="F13" s="11"/>
      <c r="G13" s="11"/>
      <c r="H13" s="5"/>
    </row>
    <row r="14" spans="2:8" ht="15.5" x14ac:dyDescent="0.35">
      <c r="B14" s="3"/>
      <c r="C14" s="135" t="s">
        <v>12</v>
      </c>
      <c r="D14" s="136"/>
      <c r="E14" s="136"/>
      <c r="F14" s="136"/>
      <c r="G14" s="137"/>
      <c r="H14" s="5"/>
    </row>
    <row r="15" spans="2:8" ht="31" x14ac:dyDescent="0.35">
      <c r="B15" s="3"/>
      <c r="C15" s="12" t="s">
        <v>13</v>
      </c>
      <c r="D15" s="18" t="s">
        <v>14</v>
      </c>
      <c r="E15" s="7" t="s">
        <v>6</v>
      </c>
      <c r="F15" s="7" t="s">
        <v>15</v>
      </c>
      <c r="G15" s="6" t="s">
        <v>7</v>
      </c>
      <c r="H15" s="5"/>
    </row>
    <row r="16" spans="2:8" ht="15.5" x14ac:dyDescent="0.35">
      <c r="B16" s="3"/>
      <c r="C16" s="13">
        <v>1</v>
      </c>
      <c r="D16" s="19" t="s">
        <v>39</v>
      </c>
      <c r="E16" s="73">
        <v>291474808</v>
      </c>
      <c r="F16" s="132">
        <v>427.5</v>
      </c>
      <c r="G16" s="87">
        <f>+F12*F16/E16</f>
        <v>401.73549706909836</v>
      </c>
      <c r="H16" s="5"/>
    </row>
    <row r="17" spans="2:8" ht="15.5" x14ac:dyDescent="0.35">
      <c r="B17" s="3"/>
      <c r="C17" s="13">
        <v>2</v>
      </c>
      <c r="D17" s="19" t="s">
        <v>69</v>
      </c>
      <c r="E17" s="73">
        <v>297500000</v>
      </c>
      <c r="F17" s="133"/>
      <c r="G17" s="87">
        <f>+F12*F16/E17</f>
        <v>393.59924999999998</v>
      </c>
      <c r="H17" s="5"/>
    </row>
    <row r="18" spans="2:8" ht="15.5" x14ac:dyDescent="0.35">
      <c r="B18" s="3"/>
      <c r="C18" s="13">
        <v>3</v>
      </c>
      <c r="D18" s="19" t="s">
        <v>42</v>
      </c>
      <c r="E18" s="92">
        <v>273908250</v>
      </c>
      <c r="F18" s="133"/>
      <c r="G18" s="87">
        <f>+F12*F16/E18</f>
        <v>427.5</v>
      </c>
      <c r="H18" s="5"/>
    </row>
    <row r="19" spans="2:8" ht="15.5" x14ac:dyDescent="0.35">
      <c r="B19" s="3"/>
      <c r="C19" s="13">
        <v>4</v>
      </c>
      <c r="D19" s="19" t="s">
        <v>58</v>
      </c>
      <c r="E19" s="88">
        <v>311304000</v>
      </c>
      <c r="F19" s="134"/>
      <c r="G19" s="89">
        <f>+F12*F16/E19</f>
        <v>376.1460722477064</v>
      </c>
      <c r="H19" s="5"/>
    </row>
    <row r="20" spans="2:8" ht="16" thickBot="1" x14ac:dyDescent="0.4">
      <c r="B20" s="14"/>
      <c r="C20" s="15"/>
      <c r="D20" s="15"/>
      <c r="E20" s="15"/>
      <c r="F20" s="15"/>
      <c r="G20" s="15"/>
      <c r="H20" s="16"/>
    </row>
    <row r="23" spans="2:8" x14ac:dyDescent="0.25">
      <c r="G23" s="17"/>
    </row>
  </sheetData>
  <mergeCells count="11">
    <mergeCell ref="F16:F19"/>
    <mergeCell ref="C9:G9"/>
    <mergeCell ref="B3:H3"/>
    <mergeCell ref="B2:H2"/>
    <mergeCell ref="C6:D6"/>
    <mergeCell ref="C7:D7"/>
    <mergeCell ref="F11:G11"/>
    <mergeCell ref="F12:G12"/>
    <mergeCell ref="C11:D11"/>
    <mergeCell ref="C12:D12"/>
    <mergeCell ref="C14:G14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F10"/>
  <sheetViews>
    <sheetView showGridLines="0" tabSelected="1" workbookViewId="0">
      <selection activeCell="F3" sqref="F3:F10"/>
    </sheetView>
  </sheetViews>
  <sheetFormatPr baseColWidth="10" defaultRowHeight="12.5" x14ac:dyDescent="0.25"/>
  <cols>
    <col min="1" max="1" width="76" customWidth="1"/>
    <col min="2" max="2" width="9.54296875" bestFit="1" customWidth="1"/>
    <col min="3" max="6" width="22.6328125" customWidth="1"/>
  </cols>
  <sheetData>
    <row r="2" spans="1:6" ht="31.5" customHeight="1" x14ac:dyDescent="0.25">
      <c r="A2" s="23" t="s">
        <v>24</v>
      </c>
      <c r="B2" s="23" t="s">
        <v>17</v>
      </c>
      <c r="C2" s="30" t="s">
        <v>39</v>
      </c>
      <c r="D2" s="81" t="s">
        <v>41</v>
      </c>
      <c r="E2" s="82" t="s">
        <v>42</v>
      </c>
      <c r="F2" s="83" t="s">
        <v>58</v>
      </c>
    </row>
    <row r="3" spans="1:6" ht="27" customHeight="1" x14ac:dyDescent="0.35">
      <c r="A3" s="24" t="s">
        <v>18</v>
      </c>
      <c r="B3" s="31">
        <v>427.5</v>
      </c>
      <c r="C3" s="35">
        <f>+ECONOMICA!G16</f>
        <v>401.73549706909836</v>
      </c>
      <c r="D3" s="35">
        <f>+ECONOMICA!G17</f>
        <v>393.59924999999998</v>
      </c>
      <c r="E3" s="35">
        <f>+ECONOMICA!G18</f>
        <v>427.5</v>
      </c>
      <c r="F3" s="35">
        <f>+ECONOMICA!G19</f>
        <v>376.1460722477064</v>
      </c>
    </row>
    <row r="4" spans="1:6" ht="54" customHeight="1" x14ac:dyDescent="0.25">
      <c r="A4" s="21" t="s">
        <v>19</v>
      </c>
      <c r="B4" s="32">
        <v>300</v>
      </c>
      <c r="C4" s="35">
        <f>+IRF!E7</f>
        <v>300</v>
      </c>
      <c r="D4" s="35">
        <f>+IRF!G7</f>
        <v>21.994134897360702</v>
      </c>
      <c r="E4" s="35">
        <f>+IRF!I7</f>
        <v>75.879765395894424</v>
      </c>
      <c r="F4" s="35">
        <f>+IRF!K7</f>
        <v>21.994134897360702</v>
      </c>
    </row>
    <row r="5" spans="1:6" ht="25.75" customHeight="1" x14ac:dyDescent="0.25">
      <c r="A5" s="22" t="s">
        <v>20</v>
      </c>
      <c r="B5" s="33">
        <v>100</v>
      </c>
      <c r="C5" s="31">
        <f>+IRF!E19</f>
        <v>100</v>
      </c>
      <c r="D5" s="31">
        <f>+IRF!G19</f>
        <v>97.5</v>
      </c>
      <c r="E5" s="31">
        <f>+IRF!I19</f>
        <v>97.5</v>
      </c>
      <c r="F5" s="31">
        <f>+IRF!K19</f>
        <v>97.5</v>
      </c>
    </row>
    <row r="6" spans="1:6" ht="23.25" customHeight="1" x14ac:dyDescent="0.25">
      <c r="A6" s="21" t="s">
        <v>21</v>
      </c>
      <c r="B6" s="31">
        <v>100</v>
      </c>
      <c r="C6" s="31">
        <v>100</v>
      </c>
      <c r="D6" s="31">
        <v>0</v>
      </c>
      <c r="E6" s="31">
        <v>100</v>
      </c>
      <c r="F6" s="31">
        <v>100</v>
      </c>
    </row>
    <row r="7" spans="1:6" ht="30.75" customHeight="1" x14ac:dyDescent="0.25">
      <c r="A7" s="21" t="s">
        <v>23</v>
      </c>
      <c r="B7" s="31">
        <v>2.5</v>
      </c>
      <c r="C7" s="31">
        <v>0</v>
      </c>
      <c r="D7" s="31">
        <v>0</v>
      </c>
      <c r="E7" s="31">
        <v>0</v>
      </c>
      <c r="F7" s="31">
        <v>0</v>
      </c>
    </row>
    <row r="8" spans="1:6" ht="23.25" customHeight="1" x14ac:dyDescent="0.25">
      <c r="A8" s="21" t="s">
        <v>22</v>
      </c>
      <c r="B8" s="31">
        <v>20</v>
      </c>
      <c r="C8" s="31">
        <v>0</v>
      </c>
      <c r="D8" s="31">
        <v>0</v>
      </c>
      <c r="E8" s="31">
        <v>0</v>
      </c>
      <c r="F8" s="31">
        <v>0</v>
      </c>
    </row>
    <row r="9" spans="1:6" ht="23.25" customHeight="1" x14ac:dyDescent="0.25">
      <c r="A9" s="21" t="s">
        <v>40</v>
      </c>
      <c r="B9" s="31">
        <v>50</v>
      </c>
      <c r="C9" s="90">
        <v>20</v>
      </c>
      <c r="D9" s="90">
        <v>0</v>
      </c>
      <c r="E9" s="90">
        <v>0</v>
      </c>
      <c r="F9" s="90">
        <v>0</v>
      </c>
    </row>
    <row r="10" spans="1:6" ht="23.25" customHeight="1" x14ac:dyDescent="0.25">
      <c r="A10" s="20" t="s">
        <v>8</v>
      </c>
      <c r="B10" s="34">
        <f>SUM(B3:B9)</f>
        <v>1000</v>
      </c>
      <c r="C10" s="91">
        <f>SUM(C3:C9)</f>
        <v>921.7354970690983</v>
      </c>
      <c r="D10" s="84">
        <f t="shared" ref="D10:F10" si="0">SUM(D3:D9)</f>
        <v>513.09338489736069</v>
      </c>
      <c r="E10" s="85">
        <f t="shared" si="0"/>
        <v>700.87976539589442</v>
      </c>
      <c r="F10" s="86">
        <f t="shared" si="0"/>
        <v>595.64020714506705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Props1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GENERALIDADES</vt:lpstr>
      <vt:lpstr>IRF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2026-06-24T19:56:03Z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2026-06-24T14:22:27Z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f2881eba-117f-4b44-ae09-a16687b74516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