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203" documentId="8_{B1915822-3AD2-4C55-99A3-F68DE09BC323}" xr6:coauthVersionLast="47" xr6:coauthVersionMax="47" xr10:uidLastSave="{CE364CC0-A29F-4B1F-860D-12AA54F61C38}"/>
  <bookViews>
    <workbookView xWindow="-28920" yWindow="-120" windowWidth="29040" windowHeight="15720" tabRatio="851" activeTab="3" xr2:uid="{00000000-000D-0000-FFFF-FFFF00000000}"/>
  </bookViews>
  <sheets>
    <sheet name="GENERALIDADES" sheetId="50" r:id="rId1"/>
    <sheet name="RC CYBER" sheetId="53" r:id="rId2"/>
    <sheet name="ECONOMICA" sheetId="48" r:id="rId3"/>
    <sheet name="CONSOLIDADO" sheetId="49" r:id="rId4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3" l="1"/>
  <c r="F14" i="53"/>
  <c r="H7" i="53"/>
  <c r="D5" i="49"/>
  <c r="C5" i="49"/>
  <c r="D3" i="49"/>
  <c r="C3" i="49"/>
  <c r="G17" i="48"/>
  <c r="G16" i="48"/>
  <c r="F12" i="48"/>
  <c r="H13" i="53"/>
  <c r="H12" i="53"/>
  <c r="F11" i="53"/>
  <c r="H10" i="53"/>
  <c r="H9" i="53"/>
  <c r="H8" i="53"/>
  <c r="C4" i="49" l="1"/>
  <c r="D4" i="49"/>
  <c r="D10" i="49" l="1"/>
  <c r="D23" i="53"/>
  <c r="D22" i="53"/>
  <c r="D21" i="53"/>
  <c r="J22" i="53"/>
  <c r="J23" i="53"/>
  <c r="J21" i="53"/>
  <c r="K21" i="53" s="1"/>
  <c r="K22" i="53"/>
  <c r="K23" i="53"/>
  <c r="D7" i="53"/>
  <c r="D8" i="53"/>
  <c r="D9" i="53"/>
  <c r="D10" i="53"/>
  <c r="D11" i="53"/>
  <c r="D12" i="53"/>
  <c r="D13" i="53"/>
  <c r="D6" i="53"/>
  <c r="D14" i="53" s="1"/>
  <c r="K7" i="53"/>
  <c r="K8" i="53"/>
  <c r="K9" i="53"/>
  <c r="K10" i="53"/>
  <c r="K11" i="53"/>
  <c r="K12" i="53"/>
  <c r="K13" i="53"/>
  <c r="K6" i="53"/>
  <c r="J7" i="53"/>
  <c r="J8" i="53"/>
  <c r="J9" i="53"/>
  <c r="J10" i="53"/>
  <c r="J11" i="53"/>
  <c r="J12" i="53"/>
  <c r="J13" i="53"/>
  <c r="J6" i="53"/>
  <c r="C14" i="53"/>
  <c r="H24" i="53"/>
  <c r="F24" i="53"/>
  <c r="C10" i="49" l="1"/>
  <c r="B10" i="49"/>
  <c r="F11" i="48" l="1"/>
</calcChain>
</file>

<file path=xl/sharedStrings.xml><?xml version="1.0" encoding="utf-8"?>
<sst xmlns="http://schemas.openxmlformats.org/spreadsheetml/2006/main" count="98" uniqueCount="73">
  <si>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</si>
  <si>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</si>
  <si>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</si>
  <si>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</si>
  <si>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</si>
  <si>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</si>
  <si>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</si>
  <si>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</si>
  <si>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</si>
  <si>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PUNTOS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</si>
  <si>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</si>
  <si>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</si>
  <si>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</si>
  <si>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</si>
  <si>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</si>
  <si>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</si>
  <si>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</si>
  <si>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</si>
  <si>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</si>
  <si>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</si>
  <si>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</si>
  <si>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</si>
  <si>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</si>
  <si>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</si>
  <si>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</si>
  <si>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</si>
  <si>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</si>
  <si>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</si>
  <si>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</si>
  <si>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</si>
  <si>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</si>
  <si>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</si>
  <si>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</si>
  <si>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</si>
  <si>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</si>
  <si>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</si>
  <si>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</si>
  <si>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CONDICIONES COMPLEMENTARIAS CALIFICABLES NO OBLIGATORIAS</t>
  </si>
  <si>
    <t>Puntos</t>
  </si>
  <si>
    <t>ASPECTOS AMBIENTALES</t>
  </si>
  <si>
    <t xml:space="preserve">SURA SEGUROS </t>
  </si>
  <si>
    <t>SURA SEGUROS</t>
  </si>
  <si>
    <t>LA PREVISORA SEGUROS</t>
  </si>
  <si>
    <t>EVALUACION ECONOMICA</t>
  </si>
  <si>
    <t>DESCRIPCIÓN</t>
  </si>
  <si>
    <t>Deducible para todas las coberturas: 
Se otorgara el maximo putaje a quien ofrezca el menor deducible para demás eventos de la siguiente manera:</t>
  </si>
  <si>
    <t>Hasta $50.000.000</t>
  </si>
  <si>
    <t>Desde $50.000.001 hasta $100.000.000</t>
  </si>
  <si>
    <t>Desde $100.000.001 hasta $150.000.000</t>
  </si>
  <si>
    <t>Se rechaza</t>
  </si>
  <si>
    <t>SBS SEGUROS</t>
  </si>
  <si>
    <t xml:space="preserve"> PÓLIZA DE SEGURO DE RESPONSABILIDAD CIVIL RIESGO CIBERNETICO 2026</t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</si>
  <si>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al básico obligatorio y maximo $2,000,000,000= adicionales por vigencia y a los demás por regla de tres proporcional.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</si>
  <si>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investigación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</si>
  <si>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restitución de imagen de la sociedad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</si>
  <si>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restitución de imagen de la personal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</si>
  <si>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notificación y monitoreo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</si>
  <si>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datos electrónicos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</si>
  <si>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servicios de informática forenses adicional al básico obligatorio.</t>
    </r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</si>
  <si>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en la cobetura de gastos de defensa de emergencia adicional al básico obligatorio.</t>
    </r>
  </si>
  <si>
    <t>Más de $150.000.000</t>
  </si>
  <si>
    <t>DEDUCIBLES (100 Puntos)</t>
  </si>
  <si>
    <t>Se otorga un valor total asegurado de COP $11.000.000.000 por vigencia, sin cobro de prima adicional.</t>
  </si>
  <si>
    <t>Se otorga un límite asegurado de COP $2.000.000.000 por evento y vigencia, mejorando el límite básico obligatorio de COP $500.000.000.</t>
  </si>
  <si>
    <t>Se otorga un límite asegurado de COP $2.000.000.000 por evento y vigencia.</t>
  </si>
  <si>
    <t>Se otorga un deducible de COP $100.000.000.</t>
  </si>
  <si>
    <t>Se otorga limite asegurado adicional al básico de 2.000.000.000</t>
  </si>
  <si>
    <t>Se otorga 100% del limite asegurado, incluido el básico obligatorio.</t>
  </si>
  <si>
    <t>Se otorga 100% del limite asegurado, incluido el básico obligatorio</t>
  </si>
  <si>
    <t>Se otorga 50% del limite asegurado, incluido el básico obligatorio.</t>
  </si>
  <si>
    <t>Se otorga 20% del limite asegurado, incluido el básico obligatorio.</t>
  </si>
  <si>
    <t>Se otorga 100.000.000</t>
  </si>
  <si>
    <t>GRUPO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</si>
</sst>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b/>
      <sz val="12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31" fillId="0" borderId="0"/>
    <xf numFmtId="0" fontId="5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19" fillId="0" borderId="1" xfId="0" applyFont="1" applyBorder="1"/>
    <xf numFmtId="1" fontId="20" fillId="0" borderId="0" xfId="23" applyNumberFormat="1" applyFont="1" applyAlignment="1">
      <alignment horizontal="center" vertical="center" wrapText="1"/>
    </xf>
    <xf numFmtId="0" fontId="19" fillId="0" borderId="2" xfId="0" applyFont="1" applyBorder="1"/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/>
    <xf numFmtId="0" fontId="21" fillId="4" borderId="0" xfId="0" applyFont="1" applyFill="1"/>
    <xf numFmtId="164" fontId="21" fillId="4" borderId="0" xfId="1" applyFont="1" applyFill="1" applyBorder="1" applyAlignment="1">
      <alignment horizontal="center"/>
    </xf>
    <xf numFmtId="0" fontId="19" fillId="4" borderId="0" xfId="0" applyFont="1" applyFill="1"/>
    <xf numFmtId="0" fontId="19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8" fontId="19" fillId="0" borderId="4" xfId="0" applyNumberFormat="1" applyFont="1" applyBorder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/>
    <xf numFmtId="0" fontId="19" fillId="0" borderId="3" xfId="0" applyFont="1" applyBorder="1"/>
    <xf numFmtId="44" fontId="0" fillId="0" borderId="0" xfId="0" applyNumberFormat="1"/>
    <xf numFmtId="0" fontId="21" fillId="4" borderId="4" xfId="0" applyFont="1" applyFill="1" applyBorder="1" applyAlignment="1">
      <alignment vertical="center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9" fillId="0" borderId="4" xfId="28" applyFont="1" applyBorder="1" applyAlignment="1">
      <alignment vertical="center" wrapText="1"/>
    </xf>
    <xf numFmtId="0" fontId="19" fillId="0" borderId="4" xfId="28" applyFont="1" applyBorder="1" applyAlignment="1">
      <alignment vertical="center"/>
    </xf>
    <xf numFmtId="0" fontId="21" fillId="0" borderId="4" xfId="28" applyFont="1" applyBorder="1" applyAlignment="1">
      <alignment horizontal="center" vertical="center" wrapText="1"/>
    </xf>
    <xf numFmtId="0" fontId="19" fillId="0" borderId="4" xfId="28" applyFont="1" applyBorder="1"/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2" fontId="19" fillId="0" borderId="4" xfId="28" applyNumberFormat="1" applyFont="1" applyBorder="1" applyAlignment="1">
      <alignment horizontal="center" vertical="center"/>
    </xf>
    <xf numFmtId="2" fontId="19" fillId="0" borderId="13" xfId="28" applyNumberFormat="1" applyFont="1" applyBorder="1" applyAlignment="1">
      <alignment horizontal="center" vertical="center" wrapText="1"/>
    </xf>
    <xf numFmtId="2" fontId="19" fillId="0" borderId="4" xfId="28" applyNumberFormat="1" applyFont="1" applyBorder="1" applyAlignment="1">
      <alignment horizontal="center" vertical="center" wrapText="1"/>
    </xf>
    <xf numFmtId="2" fontId="19" fillId="0" borderId="13" xfId="28" applyNumberFormat="1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/>
    </xf>
    <xf numFmtId="0" fontId="30" fillId="0" borderId="14" xfId="37" applyFont="1" applyBorder="1" applyAlignment="1">
      <alignment horizontal="center" vertical="center" wrapText="1"/>
    </xf>
    <xf numFmtId="0" fontId="28" fillId="0" borderId="0" xfId="37" applyFont="1" applyAlignment="1">
      <alignment vertical="center" wrapText="1"/>
    </xf>
    <xf numFmtId="0" fontId="28" fillId="0" borderId="15" xfId="37" applyFont="1" applyBorder="1" applyAlignment="1">
      <alignment horizontal="justify" vertical="center" wrapText="1"/>
    </xf>
    <xf numFmtId="0" fontId="25" fillId="2" borderId="4" xfId="0" applyFont="1" applyFill="1" applyBorder="1" applyAlignment="1">
      <alignment horizontal="center" vertical="center" wrapText="1"/>
    </xf>
    <xf numFmtId="168" fontId="29" fillId="0" borderId="4" xfId="15" applyNumberFormat="1" applyFont="1" applyBorder="1" applyAlignment="1">
      <alignment horizontal="center" vertical="center" wrapText="1"/>
    </xf>
    <xf numFmtId="168" fontId="30" fillId="0" borderId="4" xfId="15" applyNumberFormat="1" applyFont="1" applyBorder="1" applyAlignment="1">
      <alignment horizontal="center" vertical="center" wrapText="1"/>
    </xf>
    <xf numFmtId="0" fontId="29" fillId="0" borderId="4" xfId="37" applyFont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/>
    </xf>
    <xf numFmtId="0" fontId="28" fillId="0" borderId="0" xfId="37" applyFont="1" applyAlignment="1">
      <alignment horizontal="justify" vertical="center" wrapText="1"/>
    </xf>
    <xf numFmtId="0" fontId="29" fillId="0" borderId="4" xfId="15" applyFont="1" applyBorder="1" applyAlignment="1">
      <alignment horizontal="center" vertical="center" wrapText="1"/>
    </xf>
    <xf numFmtId="2" fontId="29" fillId="0" borderId="4" xfId="37" applyNumberFormat="1" applyFont="1" applyBorder="1" applyAlignment="1">
      <alignment horizontal="center" vertical="center" wrapText="1"/>
    </xf>
    <xf numFmtId="0" fontId="29" fillId="0" borderId="0" xfId="15" applyFont="1" applyAlignment="1">
      <alignment horizontal="center" vertical="center" wrapText="1"/>
    </xf>
    <xf numFmtId="0" fontId="28" fillId="0" borderId="0" xfId="38" applyFont="1" applyAlignment="1">
      <alignment vertical="center"/>
    </xf>
    <xf numFmtId="0" fontId="32" fillId="0" borderId="0" xfId="37" applyFont="1" applyAlignment="1">
      <alignment vertical="center"/>
    </xf>
    <xf numFmtId="0" fontId="28" fillId="0" borderId="0" xfId="37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14" xfId="37" applyFont="1" applyBorder="1" applyAlignment="1">
      <alignment vertical="center"/>
    </xf>
    <xf numFmtId="0" fontId="28" fillId="0" borderId="15" xfId="37" applyFont="1" applyBorder="1" applyAlignment="1">
      <alignment horizontal="center" vertical="center"/>
    </xf>
    <xf numFmtId="0" fontId="32" fillId="0" borderId="4" xfId="37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9" fontId="32" fillId="0" borderId="0" xfId="39" applyFont="1" applyAlignment="1">
      <alignment vertical="center"/>
    </xf>
    <xf numFmtId="10" fontId="32" fillId="0" borderId="0" xfId="39" applyNumberFormat="1" applyFont="1" applyAlignment="1">
      <alignment vertical="center"/>
    </xf>
    <xf numFmtId="2" fontId="32" fillId="0" borderId="0" xfId="37" applyNumberFormat="1" applyFont="1" applyAlignment="1">
      <alignment vertical="center"/>
    </xf>
    <xf numFmtId="1" fontId="29" fillId="0" borderId="4" xfId="15" applyNumberFormat="1" applyFont="1" applyBorder="1" applyAlignment="1">
      <alignment horizontal="center" vertical="center" wrapText="1"/>
    </xf>
    <xf numFmtId="170" fontId="19" fillId="0" borderId="4" xfId="27" applyNumberFormat="1" applyFont="1" applyBorder="1"/>
    <xf numFmtId="0" fontId="28" fillId="0" borderId="0" xfId="38" applyFont="1" applyAlignment="1">
      <alignment horizontal="center" vertical="center"/>
    </xf>
    <xf numFmtId="0" fontId="32" fillId="0" borderId="0" xfId="37" applyFont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2" fontId="32" fillId="0" borderId="16" xfId="37" applyNumberFormat="1" applyFont="1" applyBorder="1" applyAlignment="1">
      <alignment vertical="center"/>
    </xf>
    <xf numFmtId="2" fontId="28" fillId="0" borderId="4" xfId="0" applyNumberFormat="1" applyFont="1" applyBorder="1" applyAlignment="1">
      <alignment vertical="center"/>
    </xf>
    <xf numFmtId="2" fontId="26" fillId="8" borderId="4" xfId="0" applyNumberFormat="1" applyFont="1" applyFill="1" applyBorder="1" applyAlignment="1">
      <alignment horizontal="center" vertical="center" wrapText="1"/>
    </xf>
    <xf numFmtId="2" fontId="26" fillId="7" borderId="4" xfId="0" applyNumberFormat="1" applyFont="1" applyFill="1" applyBorder="1" applyAlignment="1">
      <alignment horizontal="center" vertical="center" wrapText="1"/>
    </xf>
    <xf numFmtId="2" fontId="32" fillId="0" borderId="4" xfId="37" applyNumberFormat="1" applyFont="1" applyBorder="1" applyAlignment="1">
      <alignment vertical="center"/>
    </xf>
    <xf numFmtId="2" fontId="32" fillId="0" borderId="4" xfId="0" applyNumberFormat="1" applyFont="1" applyBorder="1" applyAlignment="1">
      <alignment vertical="center"/>
    </xf>
    <xf numFmtId="0" fontId="18" fillId="7" borderId="4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2" fontId="19" fillId="9" borderId="4" xfId="28" applyNumberFormat="1" applyFont="1" applyFill="1" applyBorder="1" applyAlignment="1">
      <alignment horizontal="center" vertical="center"/>
    </xf>
    <xf numFmtId="2" fontId="18" fillId="0" borderId="5" xfId="0" applyNumberFormat="1" applyFont="1" applyBorder="1" applyAlignment="1">
      <alignment horizontal="center" vertical="center"/>
    </xf>
    <xf numFmtId="2" fontId="18" fillId="8" borderId="12" xfId="0" applyNumberFormat="1" applyFont="1" applyFill="1" applyBorder="1" applyAlignment="1">
      <alignment horizontal="center" vertical="center" wrapText="1"/>
    </xf>
    <xf numFmtId="2" fontId="19" fillId="9" borderId="13" xfId="28" applyNumberFormat="1" applyFont="1" applyFill="1" applyBorder="1" applyAlignment="1">
      <alignment horizontal="center" vertical="center"/>
    </xf>
    <xf numFmtId="2" fontId="34" fillId="10" borderId="18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16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165" fontId="7" fillId="3" borderId="0" xfId="2" applyFont="1" applyFill="1" applyBorder="1" applyAlignment="1">
      <alignment horizontal="justify" vertical="center" wrapText="1"/>
    </xf>
    <xf numFmtId="0" fontId="16" fillId="5" borderId="8" xfId="15" applyFont="1" applyFill="1" applyBorder="1" applyAlignment="1">
      <alignment horizontal="center" vertical="center" wrapText="1"/>
    </xf>
    <xf numFmtId="0" fontId="16" fillId="5" borderId="9" xfId="15" applyFont="1" applyFill="1" applyBorder="1" applyAlignment="1">
      <alignment horizontal="center" vertical="center" wrapText="1"/>
    </xf>
    <xf numFmtId="0" fontId="16" fillId="5" borderId="10" xfId="15" applyFont="1" applyFill="1" applyBorder="1" applyAlignment="1">
      <alignment horizontal="center" vertical="center" wrapText="1"/>
    </xf>
    <xf numFmtId="0" fontId="16" fillId="5" borderId="1" xfId="15" applyFont="1" applyFill="1" applyBorder="1" applyAlignment="1">
      <alignment horizontal="center" vertical="center" wrapText="1"/>
    </xf>
    <xf numFmtId="0" fontId="16" fillId="5" borderId="0" xfId="15" applyFont="1" applyFill="1" applyAlignment="1">
      <alignment horizontal="center" vertical="center" wrapText="1"/>
    </xf>
    <xf numFmtId="0" fontId="16" fillId="5" borderId="2" xfId="15" applyFont="1" applyFill="1" applyBorder="1" applyAlignment="1">
      <alignment horizontal="center" vertical="center" wrapText="1"/>
    </xf>
    <xf numFmtId="0" fontId="16" fillId="5" borderId="6" xfId="15" applyFont="1" applyFill="1" applyBorder="1" applyAlignment="1">
      <alignment horizontal="center" vertical="center" wrapText="1"/>
    </xf>
    <xf numFmtId="0" fontId="22" fillId="5" borderId="7" xfId="15" applyFont="1" applyFill="1" applyBorder="1" applyAlignment="1">
      <alignment horizontal="center" vertical="center" wrapText="1"/>
    </xf>
    <xf numFmtId="0" fontId="16" fillId="5" borderId="7" xfId="15" applyFont="1" applyFill="1" applyBorder="1" applyAlignment="1">
      <alignment horizontal="center" vertical="center" wrapText="1"/>
    </xf>
    <xf numFmtId="0" fontId="16" fillId="5" borderId="3" xfId="15" applyFont="1" applyFill="1" applyBorder="1" applyAlignment="1">
      <alignment horizontal="center" vertical="center" wrapText="1"/>
    </xf>
    <xf numFmtId="0" fontId="22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6" fillId="0" borderId="1" xfId="15" applyFont="1" applyBorder="1" applyAlignment="1">
      <alignment horizontal="justify" vertical="center" wrapText="1"/>
    </xf>
    <xf numFmtId="0" fontId="16" fillId="0" borderId="0" xfId="15" applyFont="1" applyAlignment="1">
      <alignment horizontal="justify" vertical="center" wrapText="1"/>
    </xf>
    <xf numFmtId="0" fontId="16" fillId="0" borderId="2" xfId="15" applyFont="1" applyBorder="1" applyAlignment="1">
      <alignment horizontal="justify" vertical="center" wrapText="1"/>
    </xf>
    <xf numFmtId="9" fontId="29" fillId="0" borderId="4" xfId="37" applyNumberFormat="1" applyFont="1" applyBorder="1" applyAlignment="1">
      <alignment horizontal="center" vertical="center" wrapText="1"/>
    </xf>
    <xf numFmtId="0" fontId="30" fillId="0" borderId="4" xfId="15" applyFont="1" applyBorder="1" applyAlignment="1">
      <alignment horizontal="center" vertical="center" wrapText="1"/>
    </xf>
    <xf numFmtId="0" fontId="30" fillId="2" borderId="4" xfId="37" applyFont="1" applyFill="1" applyBorder="1" applyAlignment="1">
      <alignment horizontal="center" vertical="center"/>
    </xf>
    <xf numFmtId="9" fontId="29" fillId="0" borderId="4" xfId="37" applyNumberFormat="1" applyFont="1" applyBorder="1" applyAlignment="1">
      <alignment horizontal="left" vertical="center" wrapText="1"/>
    </xf>
    <xf numFmtId="0" fontId="29" fillId="4" borderId="4" xfId="15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67" fontId="19" fillId="0" borderId="13" xfId="0" applyNumberFormat="1" applyFont="1" applyBorder="1" applyAlignment="1">
      <alignment horizontal="center" vertical="center"/>
    </xf>
    <xf numFmtId="167" fontId="19" fillId="0" borderId="17" xfId="0" applyNumberFormat="1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1" fontId="20" fillId="6" borderId="1" xfId="23" applyNumberFormat="1" applyFont="1" applyFill="1" applyBorder="1" applyAlignment="1">
      <alignment horizontal="center" vertical="center" wrapText="1"/>
    </xf>
    <xf numFmtId="1" fontId="20" fillId="6" borderId="0" xfId="23" applyNumberFormat="1" applyFont="1" applyFill="1" applyAlignment="1">
      <alignment horizontal="center" vertical="center" wrapText="1"/>
    </xf>
    <xf numFmtId="1" fontId="20" fillId="6" borderId="2" xfId="23" applyNumberFormat="1" applyFont="1" applyFill="1" applyBorder="1" applyAlignment="1">
      <alignment horizontal="center" vertical="center" wrapText="1"/>
    </xf>
    <xf numFmtId="1" fontId="17" fillId="6" borderId="8" xfId="23" applyNumberFormat="1" applyFont="1" applyFill="1" applyBorder="1" applyAlignment="1">
      <alignment horizontal="center" vertical="center" wrapText="1"/>
    </xf>
    <xf numFmtId="1" fontId="17" fillId="6" borderId="9" xfId="23" applyNumberFormat="1" applyFont="1" applyFill="1" applyBorder="1" applyAlignment="1">
      <alignment horizontal="center" vertical="center" wrapText="1"/>
    </xf>
    <xf numFmtId="1" fontId="17" fillId="6" borderId="10" xfId="2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wrapText="1"/>
    </xf>
    <xf numFmtId="166" fontId="21" fillId="4" borderId="4" xfId="1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vertical="center"/>
    </xf>
    <xf numFmtId="6" fontId="21" fillId="4" borderId="4" xfId="0" applyNumberFormat="1" applyFont="1" applyFill="1" applyBorder="1" applyAlignment="1">
      <alignment horizontal="center" vertical="center"/>
    </xf>
  </cellXfs>
  <cellStyles count="40">
    <cellStyle name="Millares [0] 2" xfId="1" xr:uid="{00000000-0005-0000-0000-000000000000}"/>
    <cellStyle name="Millares [0] 2 2" xfId="20" xr:uid="{00000000-0005-0000-0000-000001000000}"/>
    <cellStyle name="Millares [0] 2 3" xfId="35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30" xr:uid="{21D2C222-68DA-4B4B-B698-99CA3D85F6E1}"/>
    <cellStyle name="Millares 4" xfId="19" xr:uid="{00000000-0005-0000-0000-000008000000}"/>
    <cellStyle name="Millares 4 2" xfId="32" xr:uid="{E52E4E54-007D-4BD3-BFAD-CAD6F3612AE2}"/>
    <cellStyle name="Millares 5" xfId="4" xr:uid="{00000000-0005-0000-0000-000009000000}"/>
    <cellStyle name="Millares 5 2" xfId="12" xr:uid="{00000000-0005-0000-0000-00000A000000}"/>
    <cellStyle name="Moneda" xfId="27" builtinId="4"/>
    <cellStyle name="Moneda 2" xfId="29" xr:uid="{E6FC6C53-1081-4ED1-A621-52428C4BC359}"/>
    <cellStyle name="Normal" xfId="0" builtinId="0"/>
    <cellStyle name="Normal 12 2 2 2 2 2 2" xfId="37" xr:uid="{4A8D201A-348C-4115-8109-B27A6239A52D}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1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6" xr:uid="{9E0FB367-310F-4E47-82A1-01EE927FE30D}"/>
    <cellStyle name="Normal 3 3" xfId="25" xr:uid="{00000000-0005-0000-0000-000016000000}"/>
    <cellStyle name="Normal 3 4" xfId="34" xr:uid="{C634285F-646E-4C79-BA7C-36419895B90D}"/>
    <cellStyle name="Normal 3 9" xfId="38" xr:uid="{0022C16E-B058-4DFA-AAD8-887486D5B23B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8" xr:uid="{250D4D83-982E-46BF-8962-EAEEAED9CC50}"/>
    <cellStyle name="Normal 8" xfId="11" xr:uid="{00000000-0005-0000-0000-00001A000000}"/>
    <cellStyle name="Porcentaje" xfId="39" builtinId="5"/>
    <cellStyle name="Porcentaje 2" xfId="33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topLeftCell="A5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28" customWidth="1"/>
    <col min="5" max="5" width="37.90625" style="26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98" t="s">
        <v>25</v>
      </c>
      <c r="B1" s="99"/>
      <c r="C1" s="99"/>
      <c r="D1" s="100"/>
    </row>
    <row r="2" spans="1:6" ht="14" x14ac:dyDescent="0.25">
      <c r="A2" s="101" t="s">
        <v>26</v>
      </c>
      <c r="B2" s="102"/>
      <c r="C2" s="102"/>
      <c r="D2" s="103"/>
    </row>
    <row r="3" spans="1:6" ht="14.5" thickBot="1" x14ac:dyDescent="0.3">
      <c r="A3" s="104" t="s">
        <v>5</v>
      </c>
      <c r="B3" s="105"/>
      <c r="C3" s="106"/>
      <c r="D3" s="107"/>
    </row>
    <row r="4" spans="1:6" ht="66" customHeight="1" x14ac:dyDescent="0.25">
      <c r="A4" s="87" t="s">
        <v>0</v>
      </c>
      <c r="B4" s="88"/>
      <c r="C4" s="88"/>
      <c r="D4" s="89"/>
      <c r="E4" s="2"/>
    </row>
    <row r="5" spans="1:6" ht="58.75" customHeight="1" x14ac:dyDescent="0.25">
      <c r="A5" s="87" t="s">
        <v>27</v>
      </c>
      <c r="B5" s="108"/>
      <c r="C5" s="88"/>
      <c r="D5" s="89"/>
      <c r="E5" s="109"/>
      <c r="F5" s="109"/>
    </row>
    <row r="6" spans="1:6" ht="36.65" customHeight="1" x14ac:dyDescent="0.25">
      <c r="A6" s="110" t="s">
        <v>28</v>
      </c>
      <c r="B6" s="108"/>
      <c r="C6" s="111"/>
      <c r="D6" s="112"/>
    </row>
    <row r="7" spans="1:6" ht="126.65" customHeight="1" x14ac:dyDescent="0.25">
      <c r="A7" s="87" t="s">
        <v>29</v>
      </c>
      <c r="B7" s="88"/>
      <c r="C7" s="88"/>
      <c r="D7" s="89"/>
    </row>
    <row r="8" spans="1:6" ht="18.649999999999999" customHeight="1" x14ac:dyDescent="0.25">
      <c r="A8" s="110" t="s">
        <v>30</v>
      </c>
      <c r="B8" s="111"/>
      <c r="C8" s="111"/>
      <c r="D8" s="112"/>
    </row>
    <row r="9" spans="1:6" ht="60.65" customHeight="1" x14ac:dyDescent="0.25">
      <c r="A9" s="87" t="s">
        <v>4</v>
      </c>
      <c r="B9" s="88"/>
      <c r="C9" s="88"/>
      <c r="D9" s="89"/>
    </row>
    <row r="10" spans="1:6" ht="57.65" customHeight="1" x14ac:dyDescent="0.25">
      <c r="A10" s="87" t="s">
        <v>31</v>
      </c>
      <c r="B10" s="88"/>
      <c r="C10" s="88"/>
      <c r="D10" s="89"/>
      <c r="E10" s="97"/>
      <c r="F10" s="97"/>
    </row>
    <row r="11" spans="1:6" ht="56.4" customHeight="1" x14ac:dyDescent="0.25">
      <c r="A11" s="87" t="s">
        <v>1</v>
      </c>
      <c r="B11" s="88"/>
      <c r="C11" s="88"/>
      <c r="D11" s="89"/>
      <c r="E11" s="90"/>
      <c r="F11" s="90"/>
    </row>
    <row r="12" spans="1:6" ht="69" customHeight="1" x14ac:dyDescent="0.25">
      <c r="A12" s="81" t="s">
        <v>32</v>
      </c>
      <c r="B12" s="82"/>
      <c r="C12" s="82"/>
      <c r="D12" s="83"/>
      <c r="E12" s="27"/>
    </row>
    <row r="13" spans="1:6" ht="37.75" customHeight="1" x14ac:dyDescent="0.25">
      <c r="A13" s="91" t="s">
        <v>33</v>
      </c>
      <c r="B13" s="92"/>
      <c r="C13" s="92"/>
      <c r="D13" s="93"/>
    </row>
    <row r="14" spans="1:6" ht="34.25" customHeight="1" x14ac:dyDescent="0.25">
      <c r="A14" s="94" t="s">
        <v>2</v>
      </c>
      <c r="B14" s="95"/>
      <c r="C14" s="95"/>
      <c r="D14" s="96"/>
    </row>
    <row r="15" spans="1:6" ht="55.75" customHeight="1" x14ac:dyDescent="0.25">
      <c r="A15" s="94" t="s">
        <v>34</v>
      </c>
      <c r="B15" s="95"/>
      <c r="C15" s="95"/>
      <c r="D15" s="96"/>
    </row>
    <row r="16" spans="1:6" ht="52.25" customHeight="1" x14ac:dyDescent="0.25">
      <c r="A16" s="81" t="s">
        <v>35</v>
      </c>
      <c r="B16" s="82"/>
      <c r="C16" s="82"/>
      <c r="D16" s="83"/>
    </row>
    <row r="17" spans="1:4" ht="62.4" customHeight="1" thickBot="1" x14ac:dyDescent="0.3">
      <c r="A17" s="84" t="s">
        <v>36</v>
      </c>
      <c r="B17" s="85"/>
      <c r="C17" s="85"/>
      <c r="D17" s="86"/>
    </row>
  </sheetData>
  <mergeCells count="20"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  <mergeCell ref="A16:D16"/>
    <mergeCell ref="A17:D17"/>
    <mergeCell ref="A11:D11"/>
    <mergeCell ref="E11:F11"/>
    <mergeCell ref="A12:D12"/>
    <mergeCell ref="A13:D13"/>
    <mergeCell ref="A14:D14"/>
    <mergeCell ref="A15:D15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9A6B-3B4E-46FC-8BF2-E8B81A023BE6}">
  <dimension ref="A1:K24"/>
  <sheetViews>
    <sheetView showGridLines="0" topLeftCell="A12" workbookViewId="0">
      <selection activeCell="D24" sqref="D24"/>
    </sheetView>
  </sheetViews>
  <sheetFormatPr baseColWidth="10" defaultColWidth="11.54296875" defaultRowHeight="13.5" x14ac:dyDescent="0.25"/>
  <cols>
    <col min="1" max="1" width="44" style="51" customWidth="1"/>
    <col min="2" max="2" width="13" style="51" customWidth="1"/>
    <col min="3" max="3" width="15.90625" style="51" hidden="1" customWidth="1"/>
    <col min="4" max="4" width="15.90625" style="51" customWidth="1"/>
    <col min="5" max="5" width="24.6328125" style="51" customWidth="1"/>
    <col min="6" max="6" width="11.54296875" style="51" customWidth="1"/>
    <col min="7" max="7" width="24.08984375" style="64" customWidth="1"/>
    <col min="8" max="8" width="11.54296875" style="51" customWidth="1"/>
    <col min="9" max="9" width="5.81640625" style="51" customWidth="1"/>
    <col min="10" max="11" width="11.54296875" style="51" hidden="1" customWidth="1"/>
    <col min="12" max="16384" width="11.54296875" style="51"/>
  </cols>
  <sheetData>
    <row r="1" spans="1:11" s="48" customFormat="1" ht="17.5" x14ac:dyDescent="0.25">
      <c r="A1" s="118" t="s">
        <v>51</v>
      </c>
      <c r="B1" s="118"/>
      <c r="C1" s="118"/>
      <c r="D1" s="118"/>
      <c r="E1" s="118"/>
      <c r="G1" s="61"/>
    </row>
    <row r="2" spans="1:11" s="49" customFormat="1" ht="17.5" x14ac:dyDescent="0.25">
      <c r="A2" s="119"/>
      <c r="B2" s="120"/>
      <c r="C2" s="120"/>
      <c r="D2" s="120"/>
      <c r="E2" s="121"/>
      <c r="G2" s="62"/>
    </row>
    <row r="3" spans="1:11" s="49" customFormat="1" ht="17.5" x14ac:dyDescent="0.25">
      <c r="A3" s="118" t="s">
        <v>37</v>
      </c>
      <c r="B3" s="118"/>
      <c r="C3" s="118"/>
      <c r="D3" s="118"/>
      <c r="E3" s="118"/>
      <c r="G3" s="62"/>
    </row>
    <row r="4" spans="1:11" s="49" customFormat="1" ht="14" x14ac:dyDescent="0.25">
      <c r="A4" s="35"/>
      <c r="B4" s="44"/>
      <c r="C4" s="36"/>
      <c r="D4" s="36"/>
      <c r="E4" s="37"/>
      <c r="G4" s="62"/>
    </row>
    <row r="5" spans="1:11" s="49" customFormat="1" ht="27" customHeight="1" x14ac:dyDescent="0.25">
      <c r="A5" s="115" t="s">
        <v>3</v>
      </c>
      <c r="B5" s="115"/>
      <c r="C5" s="38" t="s">
        <v>9</v>
      </c>
      <c r="D5" s="38" t="s">
        <v>9</v>
      </c>
      <c r="E5" s="33" t="s">
        <v>41</v>
      </c>
      <c r="F5" s="33" t="s">
        <v>38</v>
      </c>
      <c r="G5" s="42" t="s">
        <v>50</v>
      </c>
      <c r="H5" s="42" t="s">
        <v>38</v>
      </c>
    </row>
    <row r="6" spans="1:11" s="49" customFormat="1" ht="114.65" customHeight="1" x14ac:dyDescent="0.25">
      <c r="A6" s="117" t="s">
        <v>52</v>
      </c>
      <c r="B6" s="117"/>
      <c r="C6" s="39">
        <v>6</v>
      </c>
      <c r="D6" s="59">
        <f>+K6</f>
        <v>52.941176470588239</v>
      </c>
      <c r="E6" s="45" t="s">
        <v>62</v>
      </c>
      <c r="F6" s="66">
        <v>53</v>
      </c>
      <c r="G6" s="63" t="s">
        <v>66</v>
      </c>
      <c r="H6" s="67">
        <v>53</v>
      </c>
      <c r="J6" s="57">
        <f>+C6/$C$14</f>
        <v>0.17647058823529413</v>
      </c>
      <c r="K6" s="58">
        <f>+$K$14*J6</f>
        <v>52.941176470588239</v>
      </c>
    </row>
    <row r="7" spans="1:11" s="49" customFormat="1" ht="114.65" customHeight="1" x14ac:dyDescent="0.25">
      <c r="A7" s="117" t="s">
        <v>53</v>
      </c>
      <c r="B7" s="117"/>
      <c r="C7" s="39">
        <v>4</v>
      </c>
      <c r="D7" s="59">
        <f t="shared" ref="D7:D13" si="0">+K7</f>
        <v>35.294117647058826</v>
      </c>
      <c r="E7" s="45" t="s">
        <v>63</v>
      </c>
      <c r="F7" s="66">
        <v>35</v>
      </c>
      <c r="G7" s="63" t="s">
        <v>67</v>
      </c>
      <c r="H7" s="67">
        <f>500*D7/2000</f>
        <v>8.8235294117647065</v>
      </c>
      <c r="J7" s="57">
        <f t="shared" ref="J7:J13" si="1">+C7/$C$14</f>
        <v>0.11764705882352941</v>
      </c>
      <c r="K7" s="58">
        <f t="shared" ref="K7:K13" si="2">+$K$14*J7</f>
        <v>35.294117647058826</v>
      </c>
    </row>
    <row r="8" spans="1:11" s="49" customFormat="1" ht="114.65" customHeight="1" x14ac:dyDescent="0.25">
      <c r="A8" s="117" t="s">
        <v>54</v>
      </c>
      <c r="B8" s="117"/>
      <c r="C8" s="39">
        <v>4</v>
      </c>
      <c r="D8" s="59">
        <f t="shared" si="0"/>
        <v>35.294117647058826</v>
      </c>
      <c r="E8" s="45" t="s">
        <v>63</v>
      </c>
      <c r="F8" s="66">
        <v>35</v>
      </c>
      <c r="G8" s="63" t="s">
        <v>67</v>
      </c>
      <c r="H8" s="67">
        <f>500*D8/2000</f>
        <v>8.8235294117647065</v>
      </c>
      <c r="J8" s="57">
        <f t="shared" si="1"/>
        <v>0.11764705882352941</v>
      </c>
      <c r="K8" s="58">
        <f t="shared" si="2"/>
        <v>35.294117647058826</v>
      </c>
    </row>
    <row r="9" spans="1:11" s="49" customFormat="1" ht="114.65" customHeight="1" x14ac:dyDescent="0.25">
      <c r="A9" s="117" t="s">
        <v>55</v>
      </c>
      <c r="B9" s="117"/>
      <c r="C9" s="39">
        <v>4</v>
      </c>
      <c r="D9" s="59">
        <f t="shared" si="0"/>
        <v>35.294117647058826</v>
      </c>
      <c r="E9" s="45" t="s">
        <v>63</v>
      </c>
      <c r="F9" s="66">
        <v>35</v>
      </c>
      <c r="G9" s="63" t="s">
        <v>67</v>
      </c>
      <c r="H9" s="67">
        <f>500*D9/2000</f>
        <v>8.8235294117647065</v>
      </c>
      <c r="J9" s="57">
        <f t="shared" si="1"/>
        <v>0.11764705882352941</v>
      </c>
      <c r="K9" s="58">
        <f t="shared" si="2"/>
        <v>35.294117647058826</v>
      </c>
    </row>
    <row r="10" spans="1:11" s="49" customFormat="1" ht="114.65" customHeight="1" x14ac:dyDescent="0.25">
      <c r="A10" s="117" t="s">
        <v>56</v>
      </c>
      <c r="B10" s="117"/>
      <c r="C10" s="39">
        <v>4</v>
      </c>
      <c r="D10" s="59">
        <f t="shared" si="0"/>
        <v>35.294117647058826</v>
      </c>
      <c r="E10" s="45" t="s">
        <v>63</v>
      </c>
      <c r="F10" s="66">
        <v>35</v>
      </c>
      <c r="G10" s="63" t="s">
        <v>67</v>
      </c>
      <c r="H10" s="67">
        <f>500*D10/2000</f>
        <v>8.8235294117647065</v>
      </c>
      <c r="J10" s="57">
        <f t="shared" si="1"/>
        <v>0.11764705882352941</v>
      </c>
      <c r="K10" s="58">
        <f t="shared" si="2"/>
        <v>35.294117647058826</v>
      </c>
    </row>
    <row r="11" spans="1:11" s="49" customFormat="1" ht="114.65" customHeight="1" x14ac:dyDescent="0.25">
      <c r="A11" s="117" t="s">
        <v>57</v>
      </c>
      <c r="B11" s="117"/>
      <c r="C11" s="39">
        <v>4</v>
      </c>
      <c r="D11" s="59">
        <f t="shared" si="0"/>
        <v>35.294117647058826</v>
      </c>
      <c r="E11" s="45" t="s">
        <v>63</v>
      </c>
      <c r="F11" s="66">
        <f>2000000000*D11/4264875000</f>
        <v>16.551067802483693</v>
      </c>
      <c r="G11" s="63" t="s">
        <v>68</v>
      </c>
      <c r="H11" s="67">
        <v>35</v>
      </c>
      <c r="J11" s="57">
        <f t="shared" si="1"/>
        <v>0.11764705882352941</v>
      </c>
      <c r="K11" s="58">
        <f t="shared" si="2"/>
        <v>35.294117647058826</v>
      </c>
    </row>
    <row r="12" spans="1:11" s="49" customFormat="1" ht="114.65" customHeight="1" x14ac:dyDescent="0.25">
      <c r="A12" s="117" t="s">
        <v>58</v>
      </c>
      <c r="B12" s="117"/>
      <c r="C12" s="39">
        <v>4</v>
      </c>
      <c r="D12" s="59">
        <f t="shared" si="0"/>
        <v>35.294117647058826</v>
      </c>
      <c r="E12" s="45" t="s">
        <v>64</v>
      </c>
      <c r="F12" s="66">
        <v>35</v>
      </c>
      <c r="G12" s="63" t="s">
        <v>69</v>
      </c>
      <c r="H12" s="67">
        <f>300*D12/2000</f>
        <v>5.2941176470588243</v>
      </c>
      <c r="J12" s="57">
        <f t="shared" si="1"/>
        <v>0.11764705882352941</v>
      </c>
      <c r="K12" s="58">
        <f t="shared" si="2"/>
        <v>35.294117647058826</v>
      </c>
    </row>
    <row r="13" spans="1:11" s="49" customFormat="1" ht="114.65" customHeight="1" x14ac:dyDescent="0.25">
      <c r="A13" s="117" t="s">
        <v>59</v>
      </c>
      <c r="B13" s="117"/>
      <c r="C13" s="39">
        <v>4</v>
      </c>
      <c r="D13" s="59">
        <f t="shared" si="0"/>
        <v>35.294117647058826</v>
      </c>
      <c r="E13" s="45" t="s">
        <v>64</v>
      </c>
      <c r="F13" s="66">
        <v>35</v>
      </c>
      <c r="G13" s="63" t="s">
        <v>70</v>
      </c>
      <c r="H13" s="67">
        <f>40*D13/2000</f>
        <v>0.70588235294117663</v>
      </c>
      <c r="J13" s="57">
        <f t="shared" si="1"/>
        <v>0.11764705882352941</v>
      </c>
      <c r="K13" s="58">
        <f t="shared" si="2"/>
        <v>35.294117647058826</v>
      </c>
    </row>
    <row r="14" spans="1:11" s="49" customFormat="1" ht="14" x14ac:dyDescent="0.25">
      <c r="A14" s="114" t="s">
        <v>8</v>
      </c>
      <c r="B14" s="114"/>
      <c r="C14" s="40">
        <f>SUM(C6:C13)</f>
        <v>34</v>
      </c>
      <c r="D14" s="40">
        <f>SUM(D6:D13)</f>
        <v>300.00000000000006</v>
      </c>
      <c r="E14" s="34" t="s">
        <v>8</v>
      </c>
      <c r="F14" s="69">
        <f>SUM(F6:F13)</f>
        <v>279.55106780248366</v>
      </c>
      <c r="G14" s="43" t="s">
        <v>8</v>
      </c>
      <c r="H14" s="68">
        <f>SUM(H6:H13)</f>
        <v>129.29411764705884</v>
      </c>
      <c r="K14" s="49">
        <v>300</v>
      </c>
    </row>
    <row r="15" spans="1:11" s="49" customFormat="1" x14ac:dyDescent="0.25">
      <c r="A15" s="50"/>
      <c r="B15" s="50"/>
      <c r="C15" s="50"/>
      <c r="D15" s="50"/>
      <c r="E15" s="47"/>
      <c r="G15" s="79"/>
      <c r="H15" s="80"/>
    </row>
    <row r="16" spans="1:11" s="49" customFormat="1" x14ac:dyDescent="0.25">
      <c r="A16" s="50"/>
      <c r="B16" s="50"/>
      <c r="C16" s="50"/>
      <c r="D16" s="50"/>
      <c r="E16" s="47"/>
      <c r="G16" s="79"/>
      <c r="H16" s="80"/>
    </row>
    <row r="17" spans="1:11" s="49" customFormat="1" ht="14" x14ac:dyDescent="0.25">
      <c r="A17" s="115" t="s">
        <v>61</v>
      </c>
      <c r="B17" s="115"/>
      <c r="C17" s="115"/>
      <c r="D17" s="115"/>
      <c r="E17" s="115"/>
      <c r="G17" s="64"/>
      <c r="H17" s="51"/>
    </row>
    <row r="18" spans="1:11" s="49" customFormat="1" x14ac:dyDescent="0.25">
      <c r="A18" s="52"/>
      <c r="B18" s="50"/>
      <c r="C18" s="50"/>
      <c r="D18" s="50"/>
      <c r="E18" s="53"/>
      <c r="G18" s="64"/>
      <c r="H18" s="51"/>
    </row>
    <row r="19" spans="1:11" s="49" customFormat="1" ht="33.65" customHeight="1" x14ac:dyDescent="0.25">
      <c r="A19" s="115" t="s">
        <v>44</v>
      </c>
      <c r="B19" s="115"/>
      <c r="C19" s="38" t="s">
        <v>9</v>
      </c>
      <c r="D19" s="38" t="s">
        <v>9</v>
      </c>
      <c r="E19" s="33" t="s">
        <v>41</v>
      </c>
      <c r="F19" s="33" t="s">
        <v>38</v>
      </c>
      <c r="G19" s="42" t="s">
        <v>50</v>
      </c>
      <c r="H19" s="42" t="s">
        <v>38</v>
      </c>
    </row>
    <row r="20" spans="1:11" s="49" customFormat="1" x14ac:dyDescent="0.25">
      <c r="A20" s="116" t="s">
        <v>45</v>
      </c>
      <c r="B20" s="116"/>
      <c r="C20" s="41"/>
      <c r="E20" s="41"/>
      <c r="F20" s="54"/>
      <c r="G20" s="65"/>
      <c r="H20" s="55"/>
    </row>
    <row r="21" spans="1:11" s="49" customFormat="1" x14ac:dyDescent="0.25">
      <c r="A21" s="113" t="s">
        <v>46</v>
      </c>
      <c r="B21" s="113"/>
      <c r="C21" s="46">
        <v>20</v>
      </c>
      <c r="D21" s="46">
        <f>+K21</f>
        <v>100</v>
      </c>
      <c r="E21" s="41"/>
      <c r="F21" s="54"/>
      <c r="G21" s="65"/>
      <c r="H21" s="55"/>
      <c r="J21" s="56">
        <f>+C21/20</f>
        <v>1</v>
      </c>
      <c r="K21" s="49">
        <f>+$K$24*J21</f>
        <v>100</v>
      </c>
    </row>
    <row r="22" spans="1:11" s="49" customFormat="1" ht="25" x14ac:dyDescent="0.25">
      <c r="A22" s="113" t="s">
        <v>47</v>
      </c>
      <c r="B22" s="113"/>
      <c r="C22" s="46">
        <v>7.5</v>
      </c>
      <c r="D22" s="46">
        <f>+K22</f>
        <v>37.5</v>
      </c>
      <c r="E22" s="41" t="s">
        <v>65</v>
      </c>
      <c r="F22" s="70">
        <v>37.5</v>
      </c>
      <c r="G22" s="65" t="s">
        <v>71</v>
      </c>
      <c r="H22" s="71">
        <v>37.5</v>
      </c>
      <c r="J22" s="56">
        <f t="shared" ref="J22:J23" si="3">+C22/20</f>
        <v>0.375</v>
      </c>
      <c r="K22" s="49">
        <f t="shared" ref="K22:K23" si="4">+$K$24*J22</f>
        <v>37.5</v>
      </c>
    </row>
    <row r="23" spans="1:11" s="49" customFormat="1" x14ac:dyDescent="0.25">
      <c r="A23" s="113" t="s">
        <v>48</v>
      </c>
      <c r="B23" s="113"/>
      <c r="C23" s="46">
        <v>5</v>
      </c>
      <c r="D23" s="46">
        <f>+K23</f>
        <v>25</v>
      </c>
      <c r="E23" s="41"/>
      <c r="F23" s="54"/>
      <c r="G23" s="65"/>
      <c r="H23" s="71"/>
      <c r="J23" s="56">
        <f t="shared" si="3"/>
        <v>0.25</v>
      </c>
      <c r="K23" s="49">
        <f t="shared" si="4"/>
        <v>25</v>
      </c>
    </row>
    <row r="24" spans="1:11" s="49" customFormat="1" ht="14" x14ac:dyDescent="0.25">
      <c r="A24" s="113" t="s">
        <v>60</v>
      </c>
      <c r="B24" s="113"/>
      <c r="C24" s="41" t="s">
        <v>49</v>
      </c>
      <c r="D24" s="41" t="s">
        <v>49</v>
      </c>
      <c r="E24" s="34" t="s">
        <v>8</v>
      </c>
      <c r="F24" s="69">
        <f>SUM(F18:F23)</f>
        <v>37.5</v>
      </c>
      <c r="G24" s="43" t="s">
        <v>8</v>
      </c>
      <c r="H24" s="68">
        <f>SUM(H18:H23)</f>
        <v>37.5</v>
      </c>
      <c r="K24" s="49">
        <v>100</v>
      </c>
    </row>
  </sheetData>
  <mergeCells count="20">
    <mergeCell ref="A13:B13"/>
    <mergeCell ref="A1:E1"/>
    <mergeCell ref="A2:E2"/>
    <mergeCell ref="A3:E3"/>
    <mergeCell ref="A5:B5"/>
    <mergeCell ref="A6:B6"/>
    <mergeCell ref="A7:B7"/>
    <mergeCell ref="A8:B8"/>
    <mergeCell ref="A9:B9"/>
    <mergeCell ref="A10:B10"/>
    <mergeCell ref="A11:B11"/>
    <mergeCell ref="A12:B12"/>
    <mergeCell ref="A23:B23"/>
    <mergeCell ref="A24:B24"/>
    <mergeCell ref="A14:B14"/>
    <mergeCell ref="A17:E17"/>
    <mergeCell ref="A19:B19"/>
    <mergeCell ref="A20:B20"/>
    <mergeCell ref="A21:B21"/>
    <mergeCell ref="A22:B22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6"/>
  <sheetViews>
    <sheetView showGridLines="0" workbookViewId="0">
      <selection activeCell="E16" sqref="E16"/>
    </sheetView>
  </sheetViews>
  <sheetFormatPr baseColWidth="10" defaultRowHeight="12.5" x14ac:dyDescent="0.25"/>
  <cols>
    <col min="1" max="1" width="5.54296875" customWidth="1"/>
    <col min="2" max="2" width="2" customWidth="1"/>
    <col min="3" max="3" width="3.1796875" customWidth="1"/>
    <col min="4" max="4" width="42.1796875" bestFit="1" customWidth="1"/>
    <col min="5" max="5" width="16.453125" bestFit="1" customWidth="1"/>
    <col min="6" max="6" width="9.54296875" bestFit="1" customWidth="1"/>
    <col min="7" max="7" width="17.08984375" customWidth="1"/>
    <col min="8" max="8" width="2" customWidth="1"/>
    <col min="9" max="9" width="12.81640625" customWidth="1"/>
    <col min="10" max="10" width="13.81640625" bestFit="1" customWidth="1"/>
    <col min="11" max="11" width="10.81640625" bestFit="1" customWidth="1"/>
  </cols>
  <sheetData>
    <row r="1" spans="2:8" ht="13" thickBot="1" x14ac:dyDescent="0.3"/>
    <row r="2" spans="2:8" ht="18" customHeight="1" x14ac:dyDescent="0.25">
      <c r="B2" s="130" t="s">
        <v>42</v>
      </c>
      <c r="C2" s="131"/>
      <c r="D2" s="131"/>
      <c r="E2" s="131"/>
      <c r="F2" s="131"/>
      <c r="G2" s="131"/>
      <c r="H2" s="132"/>
    </row>
    <row r="3" spans="2:8" ht="24" customHeight="1" x14ac:dyDescent="0.25">
      <c r="B3" s="127" t="s">
        <v>43</v>
      </c>
      <c r="C3" s="128"/>
      <c r="D3" s="128"/>
      <c r="E3" s="128"/>
      <c r="F3" s="128"/>
      <c r="G3" s="128"/>
      <c r="H3" s="129"/>
    </row>
    <row r="4" spans="2:8" ht="9" customHeight="1" x14ac:dyDescent="0.35">
      <c r="B4" s="3"/>
      <c r="C4" s="4"/>
      <c r="D4" s="4"/>
      <c r="E4" s="4"/>
      <c r="F4" s="4"/>
      <c r="G4" s="4"/>
      <c r="H4" s="5"/>
    </row>
    <row r="5" spans="2:8" ht="9.75" customHeight="1" x14ac:dyDescent="0.35">
      <c r="B5" s="3"/>
      <c r="C5" s="4"/>
      <c r="D5" s="4"/>
      <c r="E5" s="4"/>
      <c r="F5" s="4"/>
      <c r="G5" s="4"/>
      <c r="H5" s="5"/>
    </row>
    <row r="6" spans="2:8" ht="15.65" customHeight="1" x14ac:dyDescent="0.35">
      <c r="B6" s="3"/>
      <c r="C6" s="133" t="s">
        <v>10</v>
      </c>
      <c r="D6" s="133"/>
      <c r="H6" s="5"/>
    </row>
    <row r="7" spans="2:8" ht="15.5" x14ac:dyDescent="0.35">
      <c r="B7" s="3"/>
      <c r="C7" s="134" t="s">
        <v>16</v>
      </c>
      <c r="D7" s="134"/>
      <c r="H7" s="5"/>
    </row>
    <row r="8" spans="2:8" ht="15.5" x14ac:dyDescent="0.35">
      <c r="B8" s="3"/>
      <c r="C8" s="8"/>
      <c r="D8" s="8"/>
      <c r="E8" s="8"/>
      <c r="F8" s="8"/>
      <c r="G8" s="8"/>
      <c r="H8" s="5"/>
    </row>
    <row r="9" spans="2:8" ht="15.5" x14ac:dyDescent="0.35">
      <c r="B9" s="3"/>
      <c r="C9" s="124" t="s">
        <v>72</v>
      </c>
      <c r="D9" s="125"/>
      <c r="E9" s="125"/>
      <c r="F9" s="125"/>
      <c r="G9" s="126"/>
      <c r="H9" s="5"/>
    </row>
    <row r="10" spans="2:8" ht="15.5" x14ac:dyDescent="0.35">
      <c r="B10" s="3"/>
      <c r="C10" s="9"/>
      <c r="D10" s="10"/>
      <c r="E10" s="11"/>
      <c r="G10" s="11"/>
      <c r="H10" s="5"/>
    </row>
    <row r="11" spans="2:8" ht="15.5" x14ac:dyDescent="0.35">
      <c r="B11" s="3"/>
      <c r="C11" s="137" t="s">
        <v>11</v>
      </c>
      <c r="D11" s="137"/>
      <c r="E11" s="9"/>
      <c r="F11" s="135" t="str">
        <f>C7</f>
        <v>MENOR VALOR</v>
      </c>
      <c r="G11" s="135"/>
      <c r="H11" s="5"/>
    </row>
    <row r="12" spans="2:8" ht="15.5" x14ac:dyDescent="0.35">
      <c r="B12" s="3"/>
      <c r="C12" s="138">
        <v>577567531</v>
      </c>
      <c r="D12" s="138"/>
      <c r="E12" s="9"/>
      <c r="F12" s="136">
        <f>MIN(E16:E17)</f>
        <v>368900000</v>
      </c>
      <c r="G12" s="136"/>
      <c r="H12" s="5"/>
    </row>
    <row r="13" spans="2:8" ht="15.5" x14ac:dyDescent="0.35">
      <c r="B13" s="3"/>
      <c r="C13" s="11"/>
      <c r="D13" s="11"/>
      <c r="E13" s="11"/>
      <c r="F13" s="11"/>
      <c r="G13" s="11"/>
      <c r="H13" s="5"/>
    </row>
    <row r="14" spans="2:8" ht="15.5" x14ac:dyDescent="0.35">
      <c r="B14" s="3"/>
      <c r="C14" s="124" t="s">
        <v>12</v>
      </c>
      <c r="D14" s="125"/>
      <c r="E14" s="125"/>
      <c r="F14" s="125"/>
      <c r="G14" s="126"/>
      <c r="H14" s="5"/>
    </row>
    <row r="15" spans="2:8" ht="31" x14ac:dyDescent="0.35">
      <c r="B15" s="3"/>
      <c r="C15" s="12" t="s">
        <v>13</v>
      </c>
      <c r="D15" s="19" t="s">
        <v>14</v>
      </c>
      <c r="E15" s="7" t="s">
        <v>6</v>
      </c>
      <c r="F15" s="7" t="s">
        <v>15</v>
      </c>
      <c r="G15" s="6" t="s">
        <v>7</v>
      </c>
      <c r="H15" s="5"/>
    </row>
    <row r="16" spans="2:8" ht="15.5" x14ac:dyDescent="0.35">
      <c r="B16" s="3"/>
      <c r="C16" s="13">
        <v>1</v>
      </c>
      <c r="D16" s="20" t="s">
        <v>40</v>
      </c>
      <c r="E16" s="60">
        <v>368900000</v>
      </c>
      <c r="F16" s="122">
        <v>427.5</v>
      </c>
      <c r="G16" s="14">
        <f>+F12*F16/E16</f>
        <v>427.5</v>
      </c>
      <c r="H16" s="5"/>
    </row>
    <row r="17" spans="2:8" ht="15.5" x14ac:dyDescent="0.35">
      <c r="B17" s="3"/>
      <c r="C17" s="13">
        <v>2</v>
      </c>
      <c r="D17" s="20" t="s">
        <v>50</v>
      </c>
      <c r="E17" s="60">
        <v>504591610</v>
      </c>
      <c r="F17" s="123"/>
      <c r="G17" s="14">
        <f>+F12*F16/E17</f>
        <v>312.53938209555247</v>
      </c>
      <c r="H17" s="5"/>
    </row>
    <row r="18" spans="2:8" ht="16" thickBot="1" x14ac:dyDescent="0.4">
      <c r="B18" s="15"/>
      <c r="C18" s="16"/>
      <c r="D18" s="16"/>
      <c r="E18" s="16"/>
      <c r="F18" s="16"/>
      <c r="G18" s="16"/>
      <c r="H18" s="17"/>
    </row>
    <row r="21" spans="2:8" ht="12.75" customHeight="1" x14ac:dyDescent="0.25"/>
    <row r="25" spans="2:8" x14ac:dyDescent="0.25">
      <c r="G25" s="18"/>
    </row>
    <row r="26" spans="2:8" x14ac:dyDescent="0.25">
      <c r="G26" s="18"/>
    </row>
  </sheetData>
  <mergeCells count="11">
    <mergeCell ref="F16:F17"/>
    <mergeCell ref="C9:G9"/>
    <mergeCell ref="B3:H3"/>
    <mergeCell ref="B2:H2"/>
    <mergeCell ref="C6:D6"/>
    <mergeCell ref="C7:D7"/>
    <mergeCell ref="F11:G11"/>
    <mergeCell ref="F12:G12"/>
    <mergeCell ref="C11:D11"/>
    <mergeCell ref="C12:D12"/>
    <mergeCell ref="C14:G14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D10"/>
  <sheetViews>
    <sheetView showGridLines="0" tabSelected="1" workbookViewId="0">
      <selection activeCell="G10" sqref="G10"/>
    </sheetView>
  </sheetViews>
  <sheetFormatPr baseColWidth="10" defaultRowHeight="12.5" x14ac:dyDescent="0.25"/>
  <cols>
    <col min="1" max="1" width="76" customWidth="1"/>
    <col min="2" max="2" width="9.54296875" bestFit="1" customWidth="1"/>
    <col min="3" max="4" width="22.6328125" customWidth="1"/>
  </cols>
  <sheetData>
    <row r="2" spans="1:4" ht="31.5" customHeight="1" x14ac:dyDescent="0.25">
      <c r="A2" s="24" t="s">
        <v>24</v>
      </c>
      <c r="B2" s="24" t="s">
        <v>17</v>
      </c>
      <c r="C2" s="72" t="s">
        <v>41</v>
      </c>
      <c r="D2" s="73" t="s">
        <v>50</v>
      </c>
    </row>
    <row r="3" spans="1:4" ht="15.5" x14ac:dyDescent="0.35">
      <c r="A3" s="25" t="s">
        <v>18</v>
      </c>
      <c r="B3" s="29">
        <v>427.5</v>
      </c>
      <c r="C3" s="29">
        <f>+ECONOMICA!G16</f>
        <v>427.5</v>
      </c>
      <c r="D3" s="29">
        <f>+ECONOMICA!G17</f>
        <v>312.53938209555247</v>
      </c>
    </row>
    <row r="4" spans="1:4" ht="54" customHeight="1" x14ac:dyDescent="0.25">
      <c r="A4" s="22" t="s">
        <v>19</v>
      </c>
      <c r="B4" s="30">
        <v>300</v>
      </c>
      <c r="C4" s="32">
        <f>+'RC CYBER'!F14</f>
        <v>279.55106780248366</v>
      </c>
      <c r="D4" s="32">
        <f>+'RC CYBER'!H14</f>
        <v>129.29411764705884</v>
      </c>
    </row>
    <row r="5" spans="1:4" ht="15.5" x14ac:dyDescent="0.25">
      <c r="A5" s="23" t="s">
        <v>20</v>
      </c>
      <c r="B5" s="31">
        <v>100</v>
      </c>
      <c r="C5" s="29">
        <f>+'RC CYBER'!F24</f>
        <v>37.5</v>
      </c>
      <c r="D5" s="29">
        <f>+'RC CYBER'!H24</f>
        <v>37.5</v>
      </c>
    </row>
    <row r="6" spans="1:4" ht="23.25" customHeight="1" x14ac:dyDescent="0.25">
      <c r="A6" s="22" t="s">
        <v>21</v>
      </c>
      <c r="B6" s="29">
        <v>100</v>
      </c>
      <c r="C6" s="29">
        <v>100</v>
      </c>
      <c r="D6" s="29">
        <v>100</v>
      </c>
    </row>
    <row r="7" spans="1:4" ht="30.75" customHeight="1" x14ac:dyDescent="0.25">
      <c r="A7" s="22" t="s">
        <v>23</v>
      </c>
      <c r="B7" s="29">
        <v>2.5</v>
      </c>
      <c r="C7" s="29">
        <v>0</v>
      </c>
      <c r="D7" s="29">
        <v>0</v>
      </c>
    </row>
    <row r="8" spans="1:4" ht="23.25" customHeight="1" x14ac:dyDescent="0.25">
      <c r="A8" s="22" t="s">
        <v>22</v>
      </c>
      <c r="B8" s="29">
        <v>20</v>
      </c>
      <c r="C8" s="29">
        <v>0</v>
      </c>
      <c r="D8" s="29">
        <v>0</v>
      </c>
    </row>
    <row r="9" spans="1:4" ht="23.25" customHeight="1" thickBot="1" x14ac:dyDescent="0.3">
      <c r="A9" s="22" t="s">
        <v>39</v>
      </c>
      <c r="B9" s="29">
        <v>50</v>
      </c>
      <c r="C9" s="77">
        <v>0</v>
      </c>
      <c r="D9" s="74">
        <v>0</v>
      </c>
    </row>
    <row r="10" spans="1:4" ht="23.25" customHeight="1" thickBot="1" x14ac:dyDescent="0.3">
      <c r="A10" s="21" t="s">
        <v>8</v>
      </c>
      <c r="B10" s="75">
        <f>SUM(B3:B9)</f>
        <v>1000</v>
      </c>
      <c r="C10" s="78">
        <f>SUM(C3:C9)</f>
        <v>844.55106780248366</v>
      </c>
      <c r="D10" s="76">
        <f>SUM(D3:D9)</f>
        <v>579.33349974261137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GENERALIDADES</vt:lpstr>
      <vt:lpstr>RC CYBER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2026-06-24T19:59:21Z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2026-06-24T14:38:12Z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f87958cd-5523-4e2f-953b-4fc80e9eda4e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