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8800" windowHeight="11985" activeTab="0"/>
  </bookViews>
  <sheets>
    <sheet name="PONDERACIÓN" sheetId="1" r:id="rId1"/>
    <sheet name="EVALUACIÓN ECONÓMICA" sheetId="2" r:id="rId2"/>
    <sheet name="TRDM" sheetId="3" r:id="rId3"/>
    <sheet name="R.C.E." sheetId="4" r:id="rId4"/>
    <sheet name="MANEJO" sheetId="5" r:id="rId5"/>
    <sheet name="TR. VALORES" sheetId="6" r:id="rId6"/>
    <sheet name="AUTOS" sheetId="7" r:id="rId7"/>
    <sheet name="RC SERVIDORES" sheetId="8" r:id="rId8"/>
    <sheet name="CYBER" sheetId="9" r:id="rId9"/>
    <sheet name="IRF" sheetId="10" r:id="rId10"/>
  </sheets>
  <externalReferences>
    <externalReference r:id="rId13"/>
    <externalReference r:id="rId14"/>
  </externalReferences>
  <definedNames>
    <definedName name="_1">#N/A</definedName>
    <definedName name="_2">#N/A</definedName>
    <definedName name="_3">#N/A</definedName>
    <definedName name="_DAT1" localSheetId="8">#N/A</definedName>
    <definedName name="_DAT1" localSheetId="1">#N/A</definedName>
    <definedName name="_DAT1" localSheetId="0">#N/A</definedName>
    <definedName name="_DAT1">#N/A</definedName>
    <definedName name="_DAT10" localSheetId="8">#N/A</definedName>
    <definedName name="_DAT10" localSheetId="1">#N/A</definedName>
    <definedName name="_DAT10" localSheetId="0">#N/A</definedName>
    <definedName name="_DAT10">#N/A</definedName>
    <definedName name="_DAT11" localSheetId="8">#N/A</definedName>
    <definedName name="_DAT11" localSheetId="1">#N/A</definedName>
    <definedName name="_DAT11" localSheetId="0">#N/A</definedName>
    <definedName name="_DAT11">#N/A</definedName>
    <definedName name="_DAT12" localSheetId="8">#N/A</definedName>
    <definedName name="_DAT12" localSheetId="1">#N/A</definedName>
    <definedName name="_DAT12" localSheetId="0">#N/A</definedName>
    <definedName name="_DAT12">#N/A</definedName>
    <definedName name="_DAT13" localSheetId="8">#N/A</definedName>
    <definedName name="_DAT13" localSheetId="1">#N/A</definedName>
    <definedName name="_DAT13" localSheetId="0">#N/A</definedName>
    <definedName name="_DAT13">#N/A</definedName>
    <definedName name="_DAT14" localSheetId="8">#N/A</definedName>
    <definedName name="_DAT14" localSheetId="1">#N/A</definedName>
    <definedName name="_DAT14" localSheetId="0">#N/A</definedName>
    <definedName name="_DAT14">#N/A</definedName>
    <definedName name="_DAT15" localSheetId="8">#N/A</definedName>
    <definedName name="_DAT15" localSheetId="1">#N/A</definedName>
    <definedName name="_DAT15" localSheetId="0">#N/A</definedName>
    <definedName name="_DAT15">#N/A</definedName>
    <definedName name="_DAT16" localSheetId="8">#N/A</definedName>
    <definedName name="_DAT16" localSheetId="1">#N/A</definedName>
    <definedName name="_DAT16" localSheetId="0">#N/A</definedName>
    <definedName name="_DAT16">#N/A</definedName>
    <definedName name="_DAT17" localSheetId="8">#N/A</definedName>
    <definedName name="_DAT17" localSheetId="1">#N/A</definedName>
    <definedName name="_DAT17" localSheetId="0">#N/A</definedName>
    <definedName name="_DAT17">#N/A</definedName>
    <definedName name="_DAT18" localSheetId="8">#N/A</definedName>
    <definedName name="_DAT18" localSheetId="1">#N/A</definedName>
    <definedName name="_DAT18" localSheetId="0">#N/A</definedName>
    <definedName name="_DAT18">#N/A</definedName>
    <definedName name="_DAT2" localSheetId="8">#N/A</definedName>
    <definedName name="_DAT2" localSheetId="1">#N/A</definedName>
    <definedName name="_DAT2" localSheetId="0">#N/A</definedName>
    <definedName name="_DAT2">#N/A</definedName>
    <definedName name="_DAT3" localSheetId="8">#N/A</definedName>
    <definedName name="_DAT3" localSheetId="1">#N/A</definedName>
    <definedName name="_DAT3" localSheetId="0">#N/A</definedName>
    <definedName name="_DAT3">#N/A</definedName>
    <definedName name="_DAT4" localSheetId="8">#N/A</definedName>
    <definedName name="_DAT4" localSheetId="1">#N/A</definedName>
    <definedName name="_DAT4" localSheetId="0">#N/A</definedName>
    <definedName name="_DAT4">#N/A</definedName>
    <definedName name="_DAT5" localSheetId="8">#N/A</definedName>
    <definedName name="_DAT5" localSheetId="1">#N/A</definedName>
    <definedName name="_DAT5" localSheetId="0">#N/A</definedName>
    <definedName name="_DAT5">#N/A</definedName>
    <definedName name="_DAT6" localSheetId="8">#N/A</definedName>
    <definedName name="_DAT6" localSheetId="1">#N/A</definedName>
    <definedName name="_DAT6" localSheetId="0">#N/A</definedName>
    <definedName name="_DAT6">#N/A</definedName>
    <definedName name="_DAT7" localSheetId="8">#N/A</definedName>
    <definedName name="_DAT7" localSheetId="1">#N/A</definedName>
    <definedName name="_DAT7" localSheetId="0">#N/A</definedName>
    <definedName name="_DAT7">#N/A</definedName>
    <definedName name="_DAT8" localSheetId="8">#N/A</definedName>
    <definedName name="_DAT8" localSheetId="1">#N/A</definedName>
    <definedName name="_DAT8" localSheetId="0">#N/A</definedName>
    <definedName name="_DAT8">#N/A</definedName>
    <definedName name="_DAT9" localSheetId="8">#N/A</definedName>
    <definedName name="_DAT9" localSheetId="1">#N/A</definedName>
    <definedName name="_DAT9" localSheetId="0">#N/A</definedName>
    <definedName name="_DAT9">#N/A</definedName>
    <definedName name="_GoBack" localSheetId="6">#N/A</definedName>
    <definedName name="_GoBack" localSheetId="4">#N/A</definedName>
    <definedName name="_GoBack" localSheetId="3">#N/A</definedName>
    <definedName name="_GoBack" localSheetId="7">#N/A</definedName>
    <definedName name="_GoBack" localSheetId="5">#N/A</definedName>
    <definedName name="_GoBack" localSheetId="2">#N/A</definedName>
    <definedName name="A" localSheetId="8">#N/A</definedName>
    <definedName name="A" localSheetId="1">#N/A</definedName>
    <definedName name="A" localSheetId="0">#N/A</definedName>
    <definedName name="A">#N/A</definedName>
    <definedName name="A_impresión_IM" localSheetId="8">#N/A</definedName>
    <definedName name="A_impresión_IM" localSheetId="1">#N/A</definedName>
    <definedName name="A_impresión_IM" localSheetId="0">#N/A</definedName>
    <definedName name="A_impresión_IM">#N/A</definedName>
    <definedName name="AA" localSheetId="8">#N/A</definedName>
    <definedName name="AA" localSheetId="1">#N/A</definedName>
    <definedName name="AA" localSheetId="0">#N/A</definedName>
    <definedName name="AA">#N/A</definedName>
    <definedName name="_xlnm.Print_Area" localSheetId="6">#N/A</definedName>
    <definedName name="_xlnm.Print_Area" localSheetId="9">#N/A</definedName>
    <definedName name="_xlnm.Print_Area" localSheetId="4">#N/A</definedName>
    <definedName name="_xlnm.Print_Area" localSheetId="3">#N/A</definedName>
    <definedName name="_xlnm.Print_Area" localSheetId="7">#N/A</definedName>
    <definedName name="_xlnm.Print_Area" localSheetId="5">#N/A</definedName>
    <definedName name="_xlnm.Print_Area" localSheetId="2">#N/A</definedName>
    <definedName name="ax" localSheetId="8">#N/A</definedName>
    <definedName name="ax" localSheetId="1">#N/A</definedName>
    <definedName name="ax" localSheetId="0">#N/A</definedName>
    <definedName name="ax">#N/A</definedName>
    <definedName name="factores" localSheetId="8">#N/A</definedName>
    <definedName name="factores" localSheetId="1">#N/A</definedName>
    <definedName name="factores" localSheetId="0">#N/A</definedName>
    <definedName name="factores">#N/A</definedName>
    <definedName name="OLE_LINK2_1" localSheetId="8">#N/A</definedName>
    <definedName name="OLE_LINK2_1" localSheetId="1">#N/A</definedName>
    <definedName name="OLE_LINK2_1" localSheetId="0">#N/A</definedName>
    <definedName name="OLE_LINK2_1">#N/A</definedName>
    <definedName name="SMMLV">'[1]CalculoBrechaColseguros'!#REF!</definedName>
    <definedName name="SUELDO">'[2]SUELDO'!$A:$XFD</definedName>
    <definedName name="TEST1" localSheetId="8">#N/A</definedName>
    <definedName name="TEST1" localSheetId="1">#N/A</definedName>
    <definedName name="TEST1" localSheetId="0">#N/A</definedName>
    <definedName name="TEST1">#N/A</definedName>
    <definedName name="TESTHKEY" localSheetId="8">#N/A</definedName>
    <definedName name="TESTHKEY" localSheetId="1">#N/A</definedName>
    <definedName name="TESTHKEY" localSheetId="0">#N/A</definedName>
    <definedName name="TESTHKEY">#N/A</definedName>
    <definedName name="TESTKEYS" localSheetId="8">#N/A</definedName>
    <definedName name="TESTKEYS" localSheetId="1">#N/A</definedName>
    <definedName name="TESTKEYS" localSheetId="0">#N/A</definedName>
    <definedName name="TESTKEYS">#N/A</definedName>
    <definedName name="TESTVKEY" localSheetId="8">#N/A</definedName>
    <definedName name="TESTVKEY" localSheetId="1">#N/A</definedName>
    <definedName name="TESTVKEY" localSheetId="0">#N/A</definedName>
    <definedName name="TESTVKEY">#N/A</definedName>
    <definedName name="TMI" localSheetId="8">#N/A</definedName>
    <definedName name="TMI" localSheetId="1">#N/A</definedName>
    <definedName name="TMI" localSheetId="0">#N/A</definedName>
    <definedName name="TMI">#N/A</definedName>
    <definedName name="wer23a" localSheetId="8">#N/A</definedName>
    <definedName name="wer23a" localSheetId="1">#N/A</definedName>
    <definedName name="wer23a" localSheetId="0">#N/A</definedName>
    <definedName name="wer23a">#N/A</definedName>
  </definedNames>
  <calcPr fullCalcOnLoad="1"/>
</workbook>
</file>

<file path=xl/sharedStrings.xml><?xml version="1.0" encoding="utf-8"?>
<sst xmlns="http://schemas.openxmlformats.org/spreadsheetml/2006/main" count="455" uniqueCount="197">
  <si>
    <t>Sin deducible</t>
  </si>
  <si>
    <t>SUBTOTAL PUNTOS CLAUSULAS</t>
  </si>
  <si>
    <t>Puntos</t>
  </si>
  <si>
    <t xml:space="preserve">Condiciones Complementarias </t>
  </si>
  <si>
    <t>CONDICIONES COMPLEMENTARIAS CALIFICABLES NO OBLIGATORIAS</t>
  </si>
  <si>
    <t>DEDUCIBLES PÓLIZA SEGURO DE DAÑOS MATERIALES</t>
  </si>
  <si>
    <t>TABLA DE CALIFICACIÓN</t>
  </si>
  <si>
    <t>A. Terremoto, temblor, erupción volcánica, maremoto, tsunami</t>
  </si>
  <si>
    <t>B. HMACCOP, AMIT, sabotaje, terrorismo</t>
  </si>
  <si>
    <t>C. Hurto calificado y hurto simple</t>
  </si>
  <si>
    <t>D. Equipos móviles y portátiles</t>
  </si>
  <si>
    <t>E. Daño interno (Equipos eléctricos y electrónicos)</t>
  </si>
  <si>
    <t>F. Daño Interno (Rotura de maquinaria)</t>
  </si>
  <si>
    <t>G. Demás eventos</t>
  </si>
  <si>
    <t>SUBTOTAL DEDUCIBLES</t>
  </si>
  <si>
    <t>Superior a 0% y hasta 1% de la pérdida</t>
  </si>
  <si>
    <t>Superior a 1% se rechazará la propuesta</t>
  </si>
  <si>
    <t>Superior a 1% y hasta 2% de la pérdida</t>
  </si>
  <si>
    <t>Superior a 2% y hasta 3% de la pérdida</t>
  </si>
  <si>
    <t>Superior a 3% se rechazará la propuesta</t>
  </si>
  <si>
    <t>C. Hurto calificado y hurto simple (sin mínimo)</t>
  </si>
  <si>
    <t>E. Daño interno (Equipos eléctricos y electrónicos) (sin mínimo)</t>
  </si>
  <si>
    <t>F. Daño Interno (Rotura de maquinaria) (sin mínimo)</t>
  </si>
  <si>
    <t>G. Demás eventos (sin mínimo)</t>
  </si>
  <si>
    <t>TOTAL</t>
  </si>
  <si>
    <t>PUNTOS</t>
  </si>
  <si>
    <t xml:space="preserve">CONDICIONES COMPLEMENTARIAS CALIFICABLES NO OBLIGATORIA  </t>
  </si>
  <si>
    <t xml:space="preserve">DEDUCIBLES PÓLIZA SEGURO GLOBAL DE MANEJO PARA ENTIDADES OFICIALES </t>
  </si>
  <si>
    <t xml:space="preserve">RANGO DE DEDUCIBLE </t>
  </si>
  <si>
    <t>Puntaje sobre valor de la pérdida</t>
  </si>
  <si>
    <t>Superior a 0   SMMLV y hasta 0,5 SMMLV</t>
  </si>
  <si>
    <t>A. Empleados no Identificados…</t>
  </si>
  <si>
    <t>A.Empleados no Identificados</t>
  </si>
  <si>
    <t>B. Otros Eventos</t>
  </si>
  <si>
    <t xml:space="preserve">Superior a 0% y hasta 0.5% </t>
  </si>
  <si>
    <t xml:space="preserve">Superior a 0.5% y hasta 1% </t>
  </si>
  <si>
    <t xml:space="preserve">Evaluación de Porcentaje: </t>
  </si>
  <si>
    <t xml:space="preserve">Evaluación de Mínimo: En SMMLV </t>
  </si>
  <si>
    <t>Se rechazará la propuesta</t>
  </si>
  <si>
    <t>Superior a 0,5 SMMLV</t>
  </si>
  <si>
    <t>D. Hurto calificado y hurto simple equipos móviles y portátiles (sin mínimo)</t>
  </si>
  <si>
    <t>Limite asegurado por evento adicional al básico sin cobro de prima adicional:</t>
  </si>
  <si>
    <t>Puntos máximo</t>
  </si>
  <si>
    <t>Limite asegurado por evento adicional al básico por evento sin cobro de prima adicional:</t>
  </si>
  <si>
    <t>Limite asegurado por vigencia adicional al básico por vigencia sin cobro de prima adicional:</t>
  </si>
  <si>
    <t>DESCRIPCIÓN</t>
  </si>
  <si>
    <t>LA PREVISORA S.A. COMPAÑÍA DE SEGUROS</t>
  </si>
  <si>
    <t>Se otorga el puntaje a quien ofrezca el mayor limite asegurado adicional al básico  sin cobro de prima adicional:</t>
  </si>
  <si>
    <t xml:space="preserve">NIVEL I CARGOS ASEGURADOS
Presidente, Vicepresidentes, Miembros de Junta Directiva y Secretaría General </t>
  </si>
  <si>
    <t>NIVEL II CARGOS ASEGURADOS
Gerentes, Gestores, Jefes de Oficina, Subgerentes</t>
  </si>
  <si>
    <t>NIVEL III CARGOS ASEGURADOS
Coordinadores, profesionales III, especialistas, profesionales, técnicos, auxiliares, asistentes administrativos y secretaria ejecutiva II</t>
  </si>
  <si>
    <t>$50.000.000 adicionales al básico</t>
  </si>
  <si>
    <t>$30.000.000 adicionales al básico</t>
  </si>
  <si>
    <t>DEDUCIBLES (200 Puntos)</t>
  </si>
  <si>
    <t>Superior a 0% y hasta 1% del valor asegurable del item afectado</t>
  </si>
  <si>
    <t>Superior a 1% y hasta 2% del valor asegurable del item afectado</t>
  </si>
  <si>
    <t>Superior a 2% y hasta 3% del valor asegurable del item afectado</t>
  </si>
  <si>
    <t>Se otorga el puntaje a quien ofrezca que la cláusula de Pago de Gastos de Defensa Anticipado también opera para procesos penales.</t>
  </si>
  <si>
    <t>Sin mínimo</t>
  </si>
  <si>
    <t>Hasta 1 SMMLV</t>
  </si>
  <si>
    <t>Superior a 1 SMMLV hasta 2 SMMLV</t>
  </si>
  <si>
    <t>Superior a 2 SMMLV hasta 3 SMMLV</t>
  </si>
  <si>
    <t>Superior a 3 SMMLV se rechazará la propuesta</t>
  </si>
  <si>
    <t>A. Terremoto, temblor, erupción volcánica, maremoto, tsunami (sin mínimo) - Sobre el valor de la pérdida</t>
  </si>
  <si>
    <t>A. Terremoto, temblor, erupción volcánica, maremoto, tsunami (sin mínimo) - Sobre el valor asegurable</t>
  </si>
  <si>
    <t>Se otorga el puntaje de forma proporcional a quien ororgue el mayor límite asegurado al básico obligatorio por evento y a los dempas por regla de tres proporcional</t>
  </si>
  <si>
    <t>Se otorga el puntaje de forma proporcional a quien ororgue el mayor límite asegurado al básico obligatorio por vigencia y a los dempas por regla de tres proporcional.</t>
  </si>
  <si>
    <r>
      <t xml:space="preserve">Se otorga el puntaje a quien ofrezca la siguiente cláusula:
</t>
    </r>
    <r>
      <rPr>
        <sz val="10"/>
        <color indexed="8"/>
        <rFont val="Century Gothic"/>
        <family val="2"/>
      </rPr>
      <t>Plazo de aviso de revocacion de la cobertura de AMIT, AMCCOPH, Sabotaje y Terrorismo adicional a los 10 días del básico obligatorio.</t>
    </r>
  </si>
  <si>
    <t>SEGURO DE TRANSPORTE DE VALORES 2024</t>
  </si>
  <si>
    <t>SEGURO DE AUTOMOVILES 2024</t>
  </si>
  <si>
    <r>
      <t xml:space="preserve">Pago de Parqueadero en el Tránsito como consecuencia de un evento cubierto en la póliza:
</t>
    </r>
    <r>
      <rPr>
        <sz val="10"/>
        <color indexed="8"/>
        <rFont val="Century Gothic"/>
        <family val="2"/>
      </rPr>
      <t>Límite de (1) un SMDLV a la fecha del siniestro por día de estacionamiento, por un periodo máximo de 15 (Quince) días.</t>
    </r>
  </si>
  <si>
    <t>Se otorga el puntaje de forma proporcional a quien ororgue el mayor límite asegurado al básico obligatorio por vigencia y a los demás por regla de tres proporcional.</t>
  </si>
  <si>
    <t>Se otorga el puntaje a quien ofrezca el mayor limite asegurado adicional al básico sin cobro de prima adicional para gastos de defensa anual por cargo de la siguiente manera:</t>
  </si>
  <si>
    <t>$100.000.000 adicionales al básico</t>
  </si>
  <si>
    <r>
      <t xml:space="preserve">Se otorga el puntaje a quien ofrezca mayor limite al establecido en las condiciones obligatorias:
</t>
    </r>
    <r>
      <rPr>
        <sz val="10"/>
        <color indexed="8"/>
        <rFont val="Century Gothic"/>
        <family val="2"/>
      </rPr>
      <t>Asonada, motín, conmoción civil o popular, huelga, vandalismo, actos mal intencionados de terceros, incluidos los actos terroristas cometidos por personas o grupos/movimientos al margen de la ley.</t>
    </r>
  </si>
  <si>
    <r>
      <t xml:space="preserve">Se otorga el puntaje a quien ofrezca mayor limite al establecido en las condiciones obligatorias:
</t>
    </r>
    <r>
      <rPr>
        <sz val="10"/>
        <color indexed="8"/>
        <rFont val="Century Gothic"/>
        <family val="2"/>
      </rPr>
      <t>Plazo de aviso de revocacion de la cobertura de AMIT, AMCCOPH, Sabotaje y Terrorismo adicional a los 10 días del básico obligatorio</t>
    </r>
  </si>
  <si>
    <r>
      <t xml:space="preserve">Se otorga el puntaje a quien ofrezca la siguiente condicion:
</t>
    </r>
    <r>
      <rPr>
        <sz val="10"/>
        <color indexed="8"/>
        <rFont val="Century Gothic"/>
        <family val="2"/>
      </rPr>
      <t>Modalidad Descubrimiento con retroactividad inicio de vigencia</t>
    </r>
    <r>
      <rPr>
        <b/>
        <sz val="10"/>
        <color indexed="8"/>
        <rFont val="Century Gothic"/>
        <family val="2"/>
      </rPr>
      <t xml:space="preserve">
</t>
    </r>
  </si>
  <si>
    <r>
      <t xml:space="preserve">Se otorga el puntaje a quien ofrezca la siguiente condicion:
</t>
    </r>
    <r>
      <rPr>
        <sz val="10"/>
        <color indexed="8"/>
        <rFont val="Century Gothic"/>
        <family val="2"/>
      </rPr>
      <t>A quen otorgue la modalidad del seguro bajo descubrimiento, señalda en el ítem anterior, se le otorgaré el puntaje en este factor si otorga retroactividad de dos años desde inicio de vigencia.</t>
    </r>
  </si>
  <si>
    <r>
      <t xml:space="preserve">Se otorga el puntaje a quien ofrezca la siguiente cobertura:
</t>
    </r>
    <r>
      <rPr>
        <sz val="10"/>
        <color indexed="8"/>
        <rFont val="Century Gothic"/>
        <family val="2"/>
      </rPr>
      <t>Cobertura de Muerte Accidental, desmembración e Incapacidad Total y Permanente Otorgar para ocupantes con límite de $20.000.000 por persona.</t>
    </r>
  </si>
  <si>
    <r>
      <t xml:space="preserve">Se otorga el puntaje a quien ofrezca la siguiente cobertura:
</t>
    </r>
    <r>
      <rPr>
        <sz val="10"/>
        <color indexed="8"/>
        <rFont val="Century Gothic"/>
        <family val="2"/>
      </rPr>
      <t>Pequeños Accesorios: La Compañía cubre el daño o hurto de los siguientes elementos originales del vehículo y motocicletas.:
a. Boceles Externos
b. Bazos Limpia Vidrios
c. Lunas Retrovisores
d. Película de Seguridad
e. Emblemas externos
f.  Tapa combustible externa e interna
g. Vidrios laterales
h. Copas emblema de ruedas
i.  Antena
j.  Bombillos externos (de farolas, stops,
   cocuyos)
En los casos donde el fabricante no suministre las  lunas retrovisores de manera independiente, sino  que suministre el espejo completo, la compañía  indemnizará dicho espejo.</t>
    </r>
  </si>
  <si>
    <t>Hasta $50.000.000</t>
  </si>
  <si>
    <t>Desde $50.000.001 hasta $100.000.000</t>
  </si>
  <si>
    <t>Desde $100.000.001 hasta $150.000.000</t>
  </si>
  <si>
    <t>Se rechaza</t>
  </si>
  <si>
    <t>Deducible para todas las coberturas: 
Se otorgara el maximo putaje a quien ofrezca el menor deducible para demás eventos de la siguiente manera:</t>
  </si>
  <si>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al básico obligatorio por vigencia y a los demás por regla de tres proporcional.</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</si>
  <si>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reconstruccion de libros de cuentas, registros y documentos como consecuencia de una pérdida cubierta bajo la póliza y a los demás por regla de tres proporcional.</t>
    </r>
  </si>
  <si>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anexo de gastos de auditoria como consecuencia de una pérdida cubierta bajo la póliza, y a los demas por regla de tres proporcional.</t>
    </r>
  </si>
  <si>
    <t>Desde $150.000.001 hasta $200.000.000</t>
  </si>
  <si>
    <t>Desde $200.000.001 hasta $250.000.000</t>
  </si>
  <si>
    <t>Desde $250.000.001 hasta $300.000.000</t>
  </si>
  <si>
    <t>Desde $300.000.001 hasta $350.000.000</t>
  </si>
  <si>
    <t>Desde $350.000.001 hasta $400.000.000</t>
  </si>
  <si>
    <t>Más de $400.000.000</t>
  </si>
  <si>
    <t xml:space="preserve">Se otorga 15 dias incluido el básico. </t>
  </si>
  <si>
    <t>Se otorga $1.000.000.000 adicional al básico.</t>
  </si>
  <si>
    <t xml:space="preserve">Se otorga $2.000.000.000 adicional al básico, sin cobro de prima adicional. </t>
  </si>
  <si>
    <t xml:space="preserve">Se otorga $200.000.000 adicional al básico, sin cobro de prima adicional. </t>
  </si>
  <si>
    <t xml:space="preserve">Se otorga </t>
  </si>
  <si>
    <t xml:space="preserve">No se otorga </t>
  </si>
  <si>
    <t xml:space="preserve">Se otorga $1.000.000.000 adicional al básico, sin cobro de prima adicional. </t>
  </si>
  <si>
    <t xml:space="preserve">Se otorga Sublimite $700,000,000 por toda y cada  pérdida y en el agregado anual en exceso de $10,000,000 por toda y  cada perdida, incluido el básico. </t>
  </si>
  <si>
    <t xml:space="preserve">Sublimite COP 700,000,000  por toda y cada pérdida y en el agregado, en exceso de COP 10,000,000  por toda y cada pérdida.  </t>
  </si>
  <si>
    <t xml:space="preserve">Se otorga $200.000.000 toda y cada perdida </t>
  </si>
  <si>
    <t>Se otorga 3% de la perdida</t>
  </si>
  <si>
    <t xml:space="preserve">Se otorga 3% de la perdida </t>
  </si>
  <si>
    <t>Se otorga 1% sobre valor de la perdida</t>
  </si>
  <si>
    <t>Se otorga 0,5 SMMLV</t>
  </si>
  <si>
    <t>No se otorga</t>
  </si>
  <si>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extorsion en la web adicional al básico obligatorio.</t>
    </r>
  </si>
  <si>
    <t>se otorga 200.000.000 adicional para un total de 1.000.000.000 del límite asegurado por reclamo y en el agregado anual.</t>
  </si>
  <si>
    <r>
      <rPr>
        <b/>
        <sz val="10"/>
        <rFont val="Century Gothic"/>
        <family val="2"/>
      </rPr>
      <t>Se otorga el puntaje a quien ofrezca el mayor limite asegurado adicional al básico sin cobro de prima adicional:</t>
    </r>
    <r>
      <rPr>
        <sz val="10"/>
        <rFont val="Century Gothic"/>
        <family val="2"/>
      </rPr>
      <t xml:space="preserve">
Se otorga el puntaje de forma proporcional a quien otorgue el mayor límite asegurado en la cobetura de servicios de informática forenses adicional al básico obligatorio.</t>
    </r>
  </si>
  <si>
    <t xml:space="preserve"> Se otorga 200.000.000 adicional para un total de 600.000.000 del límite asegurado por reclamo y en el agregado anual.</t>
  </si>
  <si>
    <t xml:space="preserve">Se otorga deducible de $150.000.000 </t>
  </si>
  <si>
    <t>Más de $250.000.000</t>
  </si>
  <si>
    <r>
      <rPr>
        <b/>
        <sz val="10"/>
        <rFont val="Century Gothic"/>
        <family val="2"/>
      </rPr>
      <t>Se otorgara el maximo putaje a quien ofrezca el menor deducible para gastos por servicios de informática y a los demás por regla de tres inversa:</t>
    </r>
    <r>
      <rPr>
        <sz val="10"/>
        <rFont val="Century Gothic"/>
        <family val="2"/>
      </rPr>
      <t xml:space="preserve">
Gastos por servicios de informática forense: 15% de la pérdida por evento.</t>
    </r>
  </si>
  <si>
    <t xml:space="preserve"> Se otorga deducible del 15% de la perdida por evento</t>
  </si>
  <si>
    <r>
      <rPr>
        <b/>
        <sz val="10"/>
        <rFont val="Century Gothic"/>
        <family val="2"/>
      </rPr>
      <t>Se otorgara el maximo putaje a quien ofrezca el menor deducible para gastos por servicios de informática y a los demás por regla de tres inversa:</t>
    </r>
    <r>
      <rPr>
        <sz val="10"/>
        <rFont val="Century Gothic"/>
        <family val="2"/>
      </rPr>
      <t xml:space="preserve">
DGastos por gastos de defensa de emergencia: 10% por evento del valor a indemnizar bajo esta cobertura</t>
    </r>
  </si>
  <si>
    <t xml:space="preserve">      Se otorga deducible del 10% por evento del valor a indemnizar bajo esta cobertura</t>
  </si>
  <si>
    <t>Deducible obligaorio para interrupción de la red 12 horas</t>
  </si>
  <si>
    <t>No es calificable</t>
  </si>
  <si>
    <t>RESUMEN DE PRIMAS
EVALUACIÓN FACTOR ECONÓMICO</t>
  </si>
  <si>
    <t>RAMO-PÓLIZA</t>
  </si>
  <si>
    <t>VIGENCIA MÍNIMA REQUERIDA
365DÍAS</t>
  </si>
  <si>
    <t>PUNTAJE MÁXIMO</t>
  </si>
  <si>
    <t>TOTAL PUNTAJE ASIGNADO</t>
  </si>
  <si>
    <t>GRUPO 1</t>
  </si>
  <si>
    <t xml:space="preserve">Todo Riesgo Daños Materiales </t>
  </si>
  <si>
    <t xml:space="preserve">Responsabilidad Civil Extracontractual </t>
  </si>
  <si>
    <t>Manejo Global</t>
  </si>
  <si>
    <t>Seguro de Transporte de Valores</t>
  </si>
  <si>
    <t>Seguro de Automóviles</t>
  </si>
  <si>
    <t>TOTAL PRIMAS GRUPO 1</t>
  </si>
  <si>
    <t>GRUPO 2</t>
  </si>
  <si>
    <t>Responsabilidad Civil Servidores Públicos</t>
  </si>
  <si>
    <t>TOTAL PRIMAS GRUPO 2</t>
  </si>
  <si>
    <t>GRUPO 3</t>
  </si>
  <si>
    <t>Seguro de Riesgos Cibernéticos</t>
  </si>
  <si>
    <t>TOTAL PRIMAS GRUPO 3</t>
  </si>
  <si>
    <t>FACTOR ECONÓMICO Menor Tasa o Prima</t>
  </si>
  <si>
    <t>FACTOR DE CALIDAD</t>
  </si>
  <si>
    <t>APOYO A LA INDUSTRIA NACIONAL (LEY 816 DE 2003)</t>
  </si>
  <si>
    <t>INCENTIVO EMPRENDIMIENTO Y EMPRESAS DE MUJERES</t>
  </si>
  <si>
    <t>ASPECTOS AMBIENTALES</t>
  </si>
  <si>
    <t>TOTAL PUNTAJE OBTENIDO</t>
  </si>
  <si>
    <t>% DE PONDERACION</t>
  </si>
  <si>
    <t xml:space="preserve">PÓLIZA </t>
  </si>
  <si>
    <t>Cláusulas y/o Condiciones Complementarias Calificables.</t>
  </si>
  <si>
    <t>Menores Deducibles</t>
  </si>
  <si>
    <t>NO APLICA</t>
  </si>
  <si>
    <t>TOTAL PUNTAJE</t>
  </si>
  <si>
    <t>ORDEN DE ELEGIBILIDAD</t>
  </si>
  <si>
    <t>U.T. AXA COLPATRIA -  CHUBB</t>
  </si>
  <si>
    <t>Puntaje máximo</t>
  </si>
  <si>
    <t>Puntaje Obtenido</t>
  </si>
  <si>
    <t>Puntje Máximo</t>
  </si>
  <si>
    <t>Puntos Obtenidos</t>
  </si>
  <si>
    <t>Se otorga 3% del valor
asegurable del item afectado</t>
  </si>
  <si>
    <t>Se otorga 3 SMMLV</t>
  </si>
  <si>
    <t>Se otorga 1% de la perdida</t>
  </si>
  <si>
    <t>TOTAL PUNTAJE DEDUCIBLES</t>
  </si>
  <si>
    <t>Puntos Máximo</t>
  </si>
  <si>
    <t>PUNTAJE OBTENIDO</t>
  </si>
  <si>
    <t>PUNTOS OBTENIDOS</t>
  </si>
  <si>
    <t>TOTAL PUNTAJE OBTENIDO DEDUCIBLES</t>
  </si>
  <si>
    <t>SBS SEGUROS</t>
  </si>
  <si>
    <t>PUNTOS MÁXIMO</t>
  </si>
  <si>
    <t>SURAMERICANA</t>
  </si>
  <si>
    <t>PUNTOS MÁXIMOS</t>
  </si>
  <si>
    <t>Se otorga un limite adicional al básico obligatorio de $1.500.000.000 para un total de $16.500.000.000</t>
  </si>
  <si>
    <t>Se otorga un limite adicional al  $50,000,000 Para un total de $550.000.000 por toda y cada  pérdida y en el agregado anual en exceso de $10,000,000 por toda y  cada perdida.</t>
  </si>
  <si>
    <t>Se otorga un limite adicional al básico obligatorio de $100.000.000 para un total de $5.100.000.000</t>
  </si>
  <si>
    <t>Se otorga un limite adicional al básico obligatorio de $100.000.000 para un total de $900.000.000</t>
  </si>
  <si>
    <t>Se otorga un limite adicional al básico obligatorio de $100.000.000 para un total de $500.000.000</t>
  </si>
  <si>
    <t>$ 150.000.000 Para toda y cada pérdida</t>
  </si>
  <si>
    <t>Se mantiene el deducible de las condiciones mínimas obligatorias</t>
  </si>
  <si>
    <t>$200.000.000 por toda y cada pérdida / reclamación con relación a todas las cláusulas de seguro de las secciones A y B, pero en el agregado para la cláusula de seguro 6 de la sección A solamente.</t>
  </si>
  <si>
    <t>LA PREVISORA S.A. COMPAÑÍA DE SEGUROS
EVALUACIÓN INVITACIÓN ABIERTA No. 014 - 2023</t>
  </si>
  <si>
    <t>GRUPO 4</t>
  </si>
  <si>
    <t>UNION TEMPORAL AXA COLPATRIA SEGUROS S.A. - CHUBB SEGUROS
COLOMBIA S.A. // LA PREVISORA 2023</t>
  </si>
  <si>
    <t>297.50</t>
  </si>
  <si>
    <t>Infidelidad y Riesgos Financieros</t>
  </si>
  <si>
    <t>U.T. AXA COLPATRIA SEGUROS S.A. - CHUBB SEGUROS
COLOMBIA S.A. // LA PREVISORA 2023</t>
  </si>
  <si>
    <t xml:space="preserve">TOTAL PRIMA CON IVA </t>
  </si>
  <si>
    <t>LA PREVISORA S.A. COMPAÑÍA DE SEGUROS
EVALUACIÓN INVITACIÓN ABIERTA No. 014-2023</t>
  </si>
  <si>
    <t>PROPONENTE</t>
  </si>
  <si>
    <t>SBS Seguros</t>
  </si>
  <si>
    <t>Suramericana de Seguros</t>
  </si>
  <si>
    <t>Infideliad y Riesgos Financieros</t>
  </si>
  <si>
    <t>SEGURO DE TODO RIESGO DAÑOS MATERIALES 2024</t>
  </si>
  <si>
    <t>SEGURO DE RESPONSABILIDAD CIVIL EXTRACONTRACTUAL 2024</t>
  </si>
  <si>
    <t>SEGURO GLOBAL DE MANEJO PARA ENTIDADES OFICIALES 2024</t>
  </si>
  <si>
    <t>SEGURO DE RESPONSABILIDAD CIVIL SERVIDORES PUBLICOS 2024</t>
  </si>
  <si>
    <t>SEGURO DE RESPONSABILIDAD CIVIL RIESGO CIBERNETICO 2024</t>
  </si>
  <si>
    <t>SEGURO DE INFIDELIDAD Y RIESGOS FINANCIEROS 2024</t>
  </si>
  <si>
    <t>PUNETAJE TOTAL</t>
  </si>
  <si>
    <t>TOTAL PUNTAJE CON PONDERACIÓN</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</si>
</sst>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0.00_-;\-&quot;$&quot;* #,##0.00_-;_-&quot;$&quot;* &quot;-&quot;??_-;_-@_-"/>
    <numFmt numFmtId="173" formatCode="_ * #,##0.00_ ;_ * \-#,##0.00_ ;_ * &quot;-&quot;??_ ;_ @_ "/>
    <numFmt numFmtId="174" formatCode="_ &quot;$&quot;\ * #,##0.00_ ;_ &quot;$&quot;\ * \-#,##0.00_ ;_ &quot;$&quot;\ * &quot;-&quot;??_ ;_ @_ "/>
    <numFmt numFmtId="175" formatCode="_-* #,##0.00\ &quot;Pts&quot;_-;\-* #,##0.00\ &quot;Pts&quot;_-;_-* &quot;-&quot;??\ &quot;Pts&quot;_-;_-@_-"/>
    <numFmt numFmtId="176" formatCode="_(* #,##0_);_(* \(#,##0\);_(* &quot;-&quot;??_);_(@_)"/>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000000000"/>
    <numFmt numFmtId="190" formatCode="0.00000000000"/>
    <numFmt numFmtId="191" formatCode="0.000000000000"/>
  </numFmts>
  <fonts count="86">
    <font>
      <sz val="11"/>
      <color theme="1"/>
      <name val="Calibri"/>
      <family val="2"/>
    </font>
    <font>
      <sz val="11"/>
      <color indexed="8"/>
      <name val="Calibri"/>
      <family val="2"/>
    </font>
    <font>
      <sz val="10"/>
      <name val="Century Gothic"/>
      <family val="2"/>
    </font>
    <font>
      <b/>
      <sz val="14"/>
      <name val="Century Gothic"/>
      <family val="2"/>
    </font>
    <font>
      <b/>
      <sz val="10"/>
      <name val="Century Gothic"/>
      <family val="2"/>
    </font>
    <font>
      <sz val="10"/>
      <color indexed="8"/>
      <name val="Century Gothic"/>
      <family val="2"/>
    </font>
    <font>
      <sz val="10"/>
      <name val="Arial"/>
      <family val="2"/>
    </font>
    <font>
      <b/>
      <sz val="10"/>
      <color indexed="8"/>
      <name val="Century Gothic"/>
      <family val="2"/>
    </font>
    <font>
      <sz val="6.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color indexed="8"/>
      <name val="MS Sans Serif"/>
      <family val="2"/>
    </font>
    <font>
      <sz val="11"/>
      <name val="Century Gothic"/>
      <family val="2"/>
    </font>
    <font>
      <b/>
      <sz val="11"/>
      <name val="Century Gothic"/>
      <family val="2"/>
    </font>
    <font>
      <sz val="12"/>
      <name val="Arial"/>
      <family val="2"/>
    </font>
    <font>
      <u val="single"/>
      <sz val="11"/>
      <color indexed="12"/>
      <name val="Calibri"/>
      <family val="2"/>
    </font>
    <font>
      <u val="single"/>
      <sz val="11"/>
      <color indexed="20"/>
      <name val="Calibri"/>
      <family val="2"/>
    </font>
    <font>
      <sz val="11"/>
      <color indexed="60"/>
      <name val="Calibri"/>
      <family val="2"/>
    </font>
    <font>
      <sz val="10"/>
      <color indexed="8"/>
      <name val="Arial"/>
      <family val="2"/>
    </font>
    <font>
      <b/>
      <sz val="11"/>
      <color indexed="8"/>
      <name val="Calibri"/>
      <family val="2"/>
    </font>
    <font>
      <sz val="11"/>
      <color indexed="8"/>
      <name val="Century Gothic"/>
      <family val="2"/>
    </font>
    <font>
      <b/>
      <sz val="11"/>
      <color indexed="8"/>
      <name val="Century Gothic"/>
      <family val="2"/>
    </font>
    <font>
      <sz val="11"/>
      <color indexed="8"/>
      <name val="Arial"/>
      <family val="2"/>
    </font>
    <font>
      <b/>
      <sz val="10"/>
      <color indexed="8"/>
      <name val="Arial"/>
      <family val="2"/>
    </font>
    <font>
      <sz val="9"/>
      <color indexed="8"/>
      <name val="Arial"/>
      <family val="2"/>
    </font>
    <font>
      <b/>
      <sz val="9"/>
      <color indexed="9"/>
      <name val="Arial"/>
      <family val="2"/>
    </font>
    <font>
      <b/>
      <sz val="10"/>
      <color indexed="9"/>
      <name val="Arial"/>
      <family val="2"/>
    </font>
    <font>
      <b/>
      <sz val="11"/>
      <color indexed="9"/>
      <name val="Arial"/>
      <family val="2"/>
    </font>
    <font>
      <b/>
      <sz val="8"/>
      <color indexed="8"/>
      <name val="CenturyGothic"/>
      <family val="0"/>
    </font>
    <font>
      <b/>
      <sz val="12"/>
      <color indexed="9"/>
      <name val="Arial"/>
      <family val="2"/>
    </font>
    <font>
      <b/>
      <sz val="11"/>
      <color indexed="8"/>
      <name val="Arial"/>
      <family val="2"/>
    </font>
    <font>
      <b/>
      <sz val="12"/>
      <color indexed="8"/>
      <name val="Arial"/>
      <family val="2"/>
    </font>
    <font>
      <b/>
      <sz val="14"/>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entury Gothic"/>
      <family val="2"/>
    </font>
    <font>
      <sz val="10"/>
      <color theme="1"/>
      <name val="Century Gothic"/>
      <family val="2"/>
    </font>
    <font>
      <sz val="11"/>
      <color theme="1"/>
      <name val="Century Gothic"/>
      <family val="2"/>
    </font>
    <font>
      <sz val="11"/>
      <color rgb="FF000000"/>
      <name val="Century Gothic"/>
      <family val="2"/>
    </font>
    <font>
      <b/>
      <sz val="11"/>
      <color theme="1"/>
      <name val="Century Gothic"/>
      <family val="2"/>
    </font>
    <font>
      <sz val="11"/>
      <color theme="1"/>
      <name val="Arial"/>
      <family val="2"/>
    </font>
    <font>
      <sz val="10"/>
      <color rgb="FF000000"/>
      <name val="Arial"/>
      <family val="2"/>
    </font>
    <font>
      <b/>
      <sz val="10"/>
      <color rgb="FF000000"/>
      <name val="Arial"/>
      <family val="2"/>
    </font>
    <font>
      <sz val="9"/>
      <color theme="1"/>
      <name val="Arial"/>
      <family val="2"/>
    </font>
    <font>
      <b/>
      <sz val="9"/>
      <color theme="0"/>
      <name val="Arial"/>
      <family val="2"/>
    </font>
    <font>
      <sz val="11"/>
      <color rgb="FF000000"/>
      <name val="Arial"/>
      <family val="2"/>
    </font>
    <font>
      <b/>
      <sz val="10"/>
      <color theme="0"/>
      <name val="Arial"/>
      <family val="2"/>
    </font>
    <font>
      <b/>
      <sz val="11"/>
      <color theme="0"/>
      <name val="Arial"/>
      <family val="2"/>
    </font>
    <font>
      <b/>
      <sz val="8"/>
      <color rgb="FF000000"/>
      <name val="CenturyGothic"/>
      <family val="0"/>
    </font>
    <font>
      <b/>
      <sz val="12"/>
      <color theme="0"/>
      <name val="Arial"/>
      <family val="2"/>
    </font>
    <font>
      <b/>
      <sz val="11"/>
      <color theme="1"/>
      <name val="Arial"/>
      <family val="2"/>
    </font>
    <font>
      <b/>
      <sz val="11"/>
      <color rgb="FF000000"/>
      <name val="Century Gothic"/>
      <family val="2"/>
    </font>
    <font>
      <b/>
      <sz val="14"/>
      <color theme="1"/>
      <name val="Arial"/>
      <family val="2"/>
    </font>
    <font>
      <b/>
      <sz val="12"/>
      <color rgb="FF000000"/>
      <name val="Arial"/>
      <family val="2"/>
    </font>
    <font>
      <sz val="14"/>
      <color theme="1"/>
      <name val="Arial"/>
      <family val="2"/>
    </font>
    <font>
      <b/>
      <sz val="10"/>
      <color theme="1"/>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top/>
      <bottom/>
    </border>
    <border>
      <left/>
      <right style="thin"/>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right/>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color indexed="63"/>
      </right>
      <top style="thin"/>
      <bottom style="thin"/>
    </border>
    <border>
      <left/>
      <right style="medium"/>
      <top style="thin"/>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top/>
      <bottom/>
    </border>
    <border>
      <left style="thin"/>
      <right style="thin"/>
      <top style="thin"/>
      <bottom style="medium"/>
    </border>
    <border>
      <left>
        <color indexed="63"/>
      </left>
      <right>
        <color indexed="63"/>
      </right>
      <top/>
      <bottom style="medium"/>
    </border>
    <border>
      <left>
        <color indexed="63"/>
      </left>
      <right style="medium"/>
      <top>
        <color indexed="63"/>
      </top>
      <bottom style="medium"/>
    </border>
    <border>
      <left/>
      <right>
        <color indexed="63"/>
      </right>
      <top style="thin"/>
      <bottom style="medium"/>
    </border>
    <border>
      <left style="thin"/>
      <right/>
      <top style="thin"/>
      <bottom style="medium"/>
    </border>
    <border>
      <left/>
      <right style="thin"/>
      <top style="thin"/>
      <bottom style="medium"/>
    </border>
    <border>
      <left style="thin"/>
      <right style="thin"/>
      <top style="thin"/>
      <bottom/>
    </border>
    <border>
      <left style="thin"/>
      <right/>
      <top style="thin"/>
      <bottom style="thin"/>
    </border>
    <border>
      <left/>
      <right style="thin"/>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thin"/>
    </border>
    <border>
      <left style="thin"/>
      <right/>
      <top style="thin"/>
      <bottom>
        <color indexed="63"/>
      </bottom>
    </border>
    <border>
      <left/>
      <right/>
      <top style="thin"/>
      <bottom/>
    </border>
    <border>
      <left/>
      <right style="thin"/>
      <top/>
      <bottom style="thin"/>
    </border>
    <border>
      <left style="thin"/>
      <right>
        <color indexed="63"/>
      </right>
      <top>
        <color indexed="63"/>
      </top>
      <bottom style="thin"/>
    </border>
    <border>
      <left style="medium"/>
      <right/>
      <top style="medium"/>
      <bottom style="thin"/>
    </border>
    <border>
      <left/>
      <right/>
      <top style="medium"/>
      <bottom style="thin"/>
    </border>
    <border>
      <left/>
      <right style="thin"/>
      <top style="medium"/>
      <bottom style="thin"/>
    </border>
    <border>
      <left style="thin"/>
      <right style="thin"/>
      <top>
        <color indexed="63"/>
      </top>
      <bottom>
        <color indexed="63"/>
      </bottom>
    </border>
    <border>
      <left>
        <color indexed="63"/>
      </left>
      <right style="thin"/>
      <top style="medium"/>
      <bottom style="medium"/>
    </border>
    <border>
      <left style="medium"/>
      <right/>
      <top style="thin"/>
      <bottom style="medium"/>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47" fillId="38" borderId="0" applyNumberFormat="0" applyBorder="0" applyAlignment="0" applyProtection="0"/>
    <xf numFmtId="0" fontId="11" fillId="39" borderId="1" applyNumberFormat="0" applyAlignment="0" applyProtection="0"/>
    <xf numFmtId="0" fontId="48" fillId="40" borderId="2" applyNumberFormat="0" applyAlignment="0" applyProtection="0"/>
    <xf numFmtId="0" fontId="49" fillId="41" borderId="3" applyNumberFormat="0" applyAlignment="0" applyProtection="0"/>
    <xf numFmtId="0" fontId="50" fillId="0" borderId="4" applyNumberFormat="0" applyFill="0" applyAlignment="0" applyProtection="0"/>
    <xf numFmtId="0" fontId="12" fillId="42" borderId="5" applyNumberFormat="0" applyAlignment="0" applyProtection="0"/>
    <xf numFmtId="169" fontId="6" fillId="0" borderId="0" applyFont="0" applyFill="0" applyBorder="0" applyAlignment="0" applyProtection="0"/>
    <xf numFmtId="0" fontId="51" fillId="0" borderId="6" applyNumberFormat="0" applyFill="0" applyAlignment="0" applyProtection="0"/>
    <xf numFmtId="0" fontId="52" fillId="0" borderId="0" applyNumberFormat="0" applyFill="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53" fillId="49" borderId="2"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50" borderId="0" applyNumberFormat="0" applyBorder="0" applyAlignment="0" applyProtection="0"/>
    <xf numFmtId="0" fontId="18" fillId="7" borderId="1" applyNumberFormat="0" applyAlignment="0" applyProtection="0"/>
    <xf numFmtId="0" fontId="19" fillId="0" borderId="10"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3" fontId="8"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57" fillId="51" borderId="0" applyNumberFormat="0" applyBorder="0" applyAlignment="0" applyProtection="0"/>
    <xf numFmtId="0" fontId="6" fillId="0" borderId="0">
      <alignment/>
      <protection/>
    </xf>
    <xf numFmtId="0" fontId="58" fillId="0" borderId="0">
      <alignment/>
      <protection/>
    </xf>
    <xf numFmtId="0" fontId="5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6" fillId="0" borderId="0">
      <alignment/>
      <protection/>
    </xf>
    <xf numFmtId="0" fontId="6" fillId="0" borderId="0">
      <alignment/>
      <protection/>
    </xf>
    <xf numFmtId="0" fontId="23"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52" borderId="11"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6" fillId="53" borderId="12" applyNumberFormat="0" applyFont="0" applyAlignment="0" applyProtection="0"/>
    <xf numFmtId="0" fontId="20" fillId="39" borderId="13"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9" fillId="40" borderId="14" applyNumberFormat="0" applyAlignment="0" applyProtection="0"/>
    <xf numFmtId="0" fontId="6" fillId="0" borderId="0">
      <alignment/>
      <protection/>
    </xf>
    <xf numFmtId="0" fontId="6" fillId="0" borderId="0">
      <alignment/>
      <protection/>
    </xf>
    <xf numFmtId="0" fontId="6"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21" fillId="0" borderId="0" applyNumberFormat="0" applyFill="0" applyBorder="0" applyAlignment="0" applyProtection="0"/>
    <xf numFmtId="0" fontId="62" fillId="0" borderId="0" applyNumberFormat="0" applyFill="0" applyBorder="0" applyAlignment="0" applyProtection="0"/>
    <xf numFmtId="0" fontId="63" fillId="0" borderId="15" applyNumberFormat="0" applyFill="0" applyAlignment="0" applyProtection="0"/>
    <xf numFmtId="0" fontId="52" fillId="0" borderId="16" applyNumberFormat="0" applyFill="0" applyAlignment="0" applyProtection="0"/>
    <xf numFmtId="0" fontId="64" fillId="0" borderId="17" applyNumberFormat="0" applyFill="0" applyAlignment="0" applyProtection="0"/>
    <xf numFmtId="0" fontId="22" fillId="0" borderId="0" applyNumberFormat="0" applyFill="0" applyBorder="0" applyAlignment="0" applyProtection="0"/>
  </cellStyleXfs>
  <cellXfs count="311">
    <xf numFmtId="0" fontId="0" fillId="0" borderId="0" xfId="0" applyFont="1" applyAlignment="1">
      <alignment/>
    </xf>
    <xf numFmtId="0" fontId="65" fillId="0" borderId="0" xfId="0" applyFont="1" applyBorder="1" applyAlignment="1">
      <alignment horizontal="center" vertical="center" wrapText="1"/>
    </xf>
    <xf numFmtId="0" fontId="2" fillId="54"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55" borderId="0" xfId="0" applyFont="1" applyFill="1" applyAlignment="1">
      <alignment horizontal="center" vertical="center"/>
    </xf>
    <xf numFmtId="0" fontId="65" fillId="0" borderId="19" xfId="0" applyFont="1" applyBorder="1" applyAlignment="1">
      <alignment horizontal="justify" vertical="center" wrapText="1"/>
    </xf>
    <xf numFmtId="0" fontId="66" fillId="0" borderId="18" xfId="0" applyFont="1" applyFill="1" applyBorder="1" applyAlignment="1">
      <alignment horizontal="center" vertical="center" wrapText="1"/>
    </xf>
    <xf numFmtId="0" fontId="65" fillId="0" borderId="18" xfId="0" applyFont="1" applyFill="1" applyBorder="1" applyAlignment="1">
      <alignment horizontal="justify" vertical="center" wrapText="1"/>
    </xf>
    <xf numFmtId="0" fontId="65" fillId="0" borderId="18" xfId="0" applyFont="1" applyBorder="1" applyAlignment="1">
      <alignment horizontal="justify" vertical="center" wrapText="1"/>
    </xf>
    <xf numFmtId="0" fontId="2" fillId="0" borderId="18" xfId="0" applyFont="1" applyFill="1" applyBorder="1" applyAlignment="1">
      <alignment horizontal="center" vertical="center" wrapText="1"/>
    </xf>
    <xf numFmtId="0" fontId="67" fillId="55" borderId="0" xfId="0" applyFont="1" applyFill="1" applyAlignment="1">
      <alignment/>
    </xf>
    <xf numFmtId="0" fontId="67" fillId="0" borderId="0" xfId="0" applyFont="1" applyAlignment="1">
      <alignment/>
    </xf>
    <xf numFmtId="0" fontId="67" fillId="0" borderId="18" xfId="0" applyFont="1" applyBorder="1" applyAlignment="1">
      <alignment/>
    </xf>
    <xf numFmtId="0" fontId="67" fillId="0" borderId="18" xfId="0" applyFont="1" applyFill="1" applyBorder="1" applyAlignment="1">
      <alignment/>
    </xf>
    <xf numFmtId="0" fontId="67" fillId="55" borderId="18" xfId="0" applyFont="1" applyFill="1" applyBorder="1" applyAlignment="1">
      <alignment wrapText="1"/>
    </xf>
    <xf numFmtId="0" fontId="67" fillId="0" borderId="0" xfId="0" applyFont="1" applyAlignment="1">
      <alignment horizontal="left"/>
    </xf>
    <xf numFmtId="0" fontId="67" fillId="0" borderId="0" xfId="0" applyFont="1" applyFill="1" applyAlignment="1">
      <alignment horizontal="left"/>
    </xf>
    <xf numFmtId="0" fontId="67" fillId="0" borderId="0" xfId="0" applyFont="1" applyFill="1" applyAlignment="1">
      <alignment/>
    </xf>
    <xf numFmtId="0" fontId="24" fillId="55" borderId="0" xfId="0" applyFont="1" applyFill="1" applyAlignment="1">
      <alignment/>
    </xf>
    <xf numFmtId="0" fontId="24" fillId="0" borderId="0" xfId="0" applyFont="1" applyAlignment="1">
      <alignment/>
    </xf>
    <xf numFmtId="0" fontId="24" fillId="0" borderId="18" xfId="0" applyFont="1" applyBorder="1" applyAlignment="1">
      <alignment horizontal="center"/>
    </xf>
    <xf numFmtId="0" fontId="68" fillId="0" borderId="18" xfId="0" applyFont="1" applyBorder="1" applyAlignment="1">
      <alignment vertical="center"/>
    </xf>
    <xf numFmtId="0" fontId="68" fillId="0" borderId="18" xfId="0" applyFont="1" applyBorder="1" applyAlignment="1">
      <alignment horizontal="right" vertical="center"/>
    </xf>
    <xf numFmtId="0" fontId="67" fillId="0" borderId="18" xfId="0" applyFont="1" applyBorder="1" applyAlignment="1">
      <alignment vertical="center" wrapText="1"/>
    </xf>
    <xf numFmtId="0" fontId="67" fillId="54" borderId="18" xfId="0" applyFont="1" applyFill="1" applyBorder="1" applyAlignment="1">
      <alignment vertical="center" wrapText="1"/>
    </xf>
    <xf numFmtId="0" fontId="67" fillId="0" borderId="0" xfId="0" applyFont="1" applyAlignment="1">
      <alignment vertical="center" wrapText="1"/>
    </xf>
    <xf numFmtId="0" fontId="67" fillId="54" borderId="0" xfId="0" applyFont="1" applyFill="1" applyAlignment="1">
      <alignment vertical="center" wrapText="1"/>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18" xfId="0" applyFont="1" applyFill="1" applyBorder="1" applyAlignment="1">
      <alignment horizontal="center" vertical="center"/>
    </xf>
    <xf numFmtId="0" fontId="24" fillId="0" borderId="0" xfId="121" applyFont="1" applyAlignment="1">
      <alignment/>
    </xf>
    <xf numFmtId="0" fontId="67" fillId="0" borderId="0" xfId="111" applyFont="1">
      <alignment/>
      <protection/>
    </xf>
    <xf numFmtId="0" fontId="25" fillId="0" borderId="20" xfId="111" applyFont="1" applyBorder="1" applyAlignment="1">
      <alignment horizontal="center" vertical="center" wrapText="1"/>
      <protection/>
    </xf>
    <xf numFmtId="0" fontId="24" fillId="0" borderId="0" xfId="111" applyFont="1" applyAlignment="1">
      <alignment vertical="center" wrapText="1"/>
      <protection/>
    </xf>
    <xf numFmtId="0" fontId="24" fillId="0" borderId="21" xfId="111" applyFont="1" applyBorder="1" applyAlignment="1">
      <alignment horizontal="justify" vertical="center" wrapText="1"/>
      <protection/>
    </xf>
    <xf numFmtId="0" fontId="24" fillId="0" borderId="20" xfId="111" applyFont="1" applyBorder="1">
      <alignment/>
      <protection/>
    </xf>
    <xf numFmtId="0" fontId="24" fillId="0" borderId="0" xfId="111" applyFont="1">
      <alignment/>
      <protection/>
    </xf>
    <xf numFmtId="0" fontId="24" fillId="0" borderId="21" xfId="111" applyFont="1" applyBorder="1" applyAlignment="1">
      <alignment horizontal="center"/>
      <protection/>
    </xf>
    <xf numFmtId="0" fontId="2" fillId="0" borderId="18" xfId="114" applyFont="1" applyBorder="1" applyAlignment="1">
      <alignment horizontal="center" vertical="center" wrapText="1"/>
      <protection/>
    </xf>
    <xf numFmtId="9" fontId="2" fillId="0" borderId="18" xfId="111" applyNumberFormat="1" applyFont="1" applyBorder="1" applyAlignment="1">
      <alignment horizontal="left" vertical="center" wrapText="1"/>
      <protection/>
    </xf>
    <xf numFmtId="0" fontId="2" fillId="0" borderId="18" xfId="111" applyFont="1" applyBorder="1" applyAlignment="1">
      <alignment horizontal="center" vertical="center" wrapText="1"/>
      <protection/>
    </xf>
    <xf numFmtId="0" fontId="2" fillId="55" borderId="18" xfId="114" applyFont="1" applyFill="1" applyBorder="1" applyAlignment="1">
      <alignment horizontal="left" vertical="center" wrapText="1"/>
      <protection/>
    </xf>
    <xf numFmtId="0" fontId="2" fillId="56" borderId="18" xfId="111" applyFont="1" applyFill="1" applyBorder="1" applyAlignment="1">
      <alignment horizontal="center" vertical="center" wrapText="1"/>
      <protection/>
    </xf>
    <xf numFmtId="0" fontId="67" fillId="56" borderId="18" xfId="0" applyFont="1" applyFill="1" applyBorder="1" applyAlignment="1">
      <alignment/>
    </xf>
    <xf numFmtId="0" fontId="24" fillId="0" borderId="19" xfId="0" applyFont="1" applyBorder="1" applyAlignment="1">
      <alignment horizontal="center" vertical="center" wrapText="1"/>
    </xf>
    <xf numFmtId="9" fontId="2" fillId="56" borderId="18" xfId="111" applyNumberFormat="1" applyFont="1" applyFill="1" applyBorder="1" applyAlignment="1">
      <alignment horizontal="center" vertical="center" wrapText="1"/>
      <protection/>
    </xf>
    <xf numFmtId="0" fontId="67" fillId="56" borderId="18" xfId="0" applyFont="1" applyFill="1" applyBorder="1" applyAlignment="1">
      <alignment vertical="center" wrapText="1"/>
    </xf>
    <xf numFmtId="9" fontId="2" fillId="0" borderId="18" xfId="111" applyNumberFormat="1" applyFont="1" applyFill="1" applyBorder="1" applyAlignment="1">
      <alignment horizontal="center" vertical="center" wrapText="1"/>
      <protection/>
    </xf>
    <xf numFmtId="0" fontId="2" fillId="0" borderId="18" xfId="111" applyFont="1" applyFill="1" applyBorder="1" applyAlignment="1">
      <alignment horizontal="center" vertical="center" wrapText="1"/>
      <protection/>
    </xf>
    <xf numFmtId="0" fontId="69" fillId="0" borderId="18" xfId="0" applyFont="1" applyBorder="1" applyAlignment="1">
      <alignment vertical="center" wrapText="1"/>
    </xf>
    <xf numFmtId="0" fontId="24" fillId="0" borderId="0" xfId="111" applyFont="1" applyAlignment="1">
      <alignment horizontal="justify" vertical="center" wrapText="1"/>
      <protection/>
    </xf>
    <xf numFmtId="0" fontId="70" fillId="0" borderId="0" xfId="0" applyFont="1" applyAlignment="1">
      <alignment/>
    </xf>
    <xf numFmtId="0" fontId="71" fillId="0" borderId="18" xfId="0" applyFont="1" applyBorder="1" applyAlignment="1">
      <alignment vertical="center" wrapText="1"/>
    </xf>
    <xf numFmtId="168" fontId="71" fillId="0" borderId="18" xfId="103" applyFont="1" applyBorder="1" applyAlignment="1">
      <alignment horizontal="center" vertical="center" wrapText="1"/>
    </xf>
    <xf numFmtId="1" fontId="71" fillId="0" borderId="18" xfId="0" applyNumberFormat="1" applyFont="1" applyBorder="1" applyAlignment="1">
      <alignment horizontal="center" vertical="center" wrapText="1"/>
    </xf>
    <xf numFmtId="2" fontId="71" fillId="0" borderId="18" xfId="0" applyNumberFormat="1" applyFont="1" applyBorder="1" applyAlignment="1">
      <alignment horizontal="center" vertical="center" wrapText="1"/>
    </xf>
    <xf numFmtId="168" fontId="72" fillId="57" borderId="18" xfId="103" applyFont="1" applyFill="1" applyBorder="1" applyAlignment="1">
      <alignment horizontal="center" vertical="center" wrapText="1"/>
    </xf>
    <xf numFmtId="1" fontId="72" fillId="57" borderId="18" xfId="0" applyNumberFormat="1" applyFont="1" applyFill="1" applyBorder="1" applyAlignment="1">
      <alignment horizontal="center" vertical="center" wrapText="1"/>
    </xf>
    <xf numFmtId="1" fontId="70" fillId="0" borderId="0" xfId="0" applyNumberFormat="1" applyFont="1" applyAlignment="1">
      <alignment/>
    </xf>
    <xf numFmtId="2" fontId="70" fillId="0" borderId="0" xfId="0" applyNumberFormat="1" applyFont="1" applyAlignment="1">
      <alignment/>
    </xf>
    <xf numFmtId="0" fontId="73" fillId="0" borderId="0" xfId="0" applyFont="1" applyAlignment="1">
      <alignment/>
    </xf>
    <xf numFmtId="0" fontId="74" fillId="58" borderId="18" xfId="0" applyFont="1" applyFill="1" applyBorder="1" applyAlignment="1">
      <alignment horizontal="center" vertical="center" wrapText="1"/>
    </xf>
    <xf numFmtId="2" fontId="70" fillId="0" borderId="18" xfId="0" applyNumberFormat="1" applyFont="1" applyBorder="1" applyAlignment="1">
      <alignment horizontal="center" vertical="center"/>
    </xf>
    <xf numFmtId="10" fontId="75" fillId="0" borderId="18" xfId="131" applyNumberFormat="1" applyFont="1" applyBorder="1" applyAlignment="1">
      <alignment horizontal="center" vertical="center" wrapText="1"/>
    </xf>
    <xf numFmtId="0" fontId="76" fillId="58" borderId="18" xfId="0" applyFont="1" applyFill="1" applyBorder="1" applyAlignment="1">
      <alignment vertical="center" wrapText="1"/>
    </xf>
    <xf numFmtId="2" fontId="77" fillId="58" borderId="18" xfId="0" applyNumberFormat="1" applyFont="1" applyFill="1" applyBorder="1" applyAlignment="1">
      <alignment horizontal="center" vertical="center"/>
    </xf>
    <xf numFmtId="10" fontId="77" fillId="58" borderId="18" xfId="131" applyNumberFormat="1" applyFont="1" applyFill="1" applyBorder="1" applyAlignment="1">
      <alignment horizontal="center" vertical="center" wrapText="1"/>
    </xf>
    <xf numFmtId="2" fontId="70" fillId="55" borderId="18" xfId="0" applyNumberFormat="1" applyFont="1" applyFill="1" applyBorder="1" applyAlignment="1">
      <alignment horizontal="center" vertical="center"/>
    </xf>
    <xf numFmtId="10" fontId="70" fillId="0" borderId="0" xfId="131" applyNumberFormat="1" applyFont="1" applyAlignment="1">
      <alignment horizontal="center"/>
    </xf>
    <xf numFmtId="0" fontId="70" fillId="0" borderId="0" xfId="0" applyFont="1" applyAlignment="1">
      <alignment horizontal="center"/>
    </xf>
    <xf numFmtId="2" fontId="66" fillId="0" borderId="18" xfId="0" applyNumberFormat="1" applyFont="1" applyFill="1" applyBorder="1" applyAlignment="1">
      <alignment horizontal="center" vertical="center" wrapText="1"/>
    </xf>
    <xf numFmtId="0" fontId="67" fillId="56" borderId="18" xfId="0" applyFont="1" applyFill="1" applyBorder="1" applyAlignment="1">
      <alignment horizontal="center"/>
    </xf>
    <xf numFmtId="0" fontId="69" fillId="56" borderId="18" xfId="0" applyFont="1" applyFill="1" applyBorder="1" applyAlignment="1">
      <alignment horizontal="center" wrapText="1"/>
    </xf>
    <xf numFmtId="0" fontId="78" fillId="56" borderId="22" xfId="0" applyFont="1" applyFill="1" applyBorder="1" applyAlignment="1">
      <alignment horizontal="center" vertical="center" wrapText="1"/>
    </xf>
    <xf numFmtId="0" fontId="78" fillId="56" borderId="23" xfId="0" applyFont="1" applyFill="1" applyBorder="1" applyAlignment="1">
      <alignment horizontal="center" vertical="center" wrapText="1"/>
    </xf>
    <xf numFmtId="0" fontId="25" fillId="0" borderId="18" xfId="0" applyFont="1" applyBorder="1" applyAlignment="1">
      <alignment horizontal="center" vertical="center"/>
    </xf>
    <xf numFmtId="0" fontId="67" fillId="56" borderId="18" xfId="0" applyFont="1" applyFill="1" applyBorder="1" applyAlignment="1">
      <alignment horizontal="center" vertical="center"/>
    </xf>
    <xf numFmtId="0" fontId="69" fillId="55" borderId="0" xfId="0" applyFont="1" applyFill="1" applyAlignment="1">
      <alignment/>
    </xf>
    <xf numFmtId="0" fontId="69" fillId="0" borderId="0" xfId="0" applyFont="1" applyAlignment="1">
      <alignment/>
    </xf>
    <xf numFmtId="0" fontId="67" fillId="0" borderId="0" xfId="0" applyFont="1" applyBorder="1" applyAlignment="1">
      <alignment vertical="center" wrapText="1"/>
    </xf>
    <xf numFmtId="0" fontId="67" fillId="54" borderId="0" xfId="0" applyFont="1" applyFill="1" applyBorder="1" applyAlignment="1">
      <alignment vertical="center" wrapText="1"/>
    </xf>
    <xf numFmtId="0" fontId="69" fillId="0" borderId="0" xfId="0" applyFont="1" applyBorder="1" applyAlignment="1">
      <alignment vertical="center" wrapText="1"/>
    </xf>
    <xf numFmtId="0" fontId="25" fillId="55" borderId="0" xfId="0" applyFont="1" applyFill="1" applyAlignment="1">
      <alignment/>
    </xf>
    <xf numFmtId="0" fontId="69" fillId="56" borderId="18" xfId="0" applyFont="1" applyFill="1" applyBorder="1" applyAlignment="1">
      <alignment vertical="center" wrapText="1"/>
    </xf>
    <xf numFmtId="0" fontId="25" fillId="0" borderId="0" xfId="0" applyFont="1" applyAlignment="1">
      <alignment/>
    </xf>
    <xf numFmtId="0" fontId="69" fillId="0" borderId="0" xfId="111" applyFont="1">
      <alignment/>
      <protection/>
    </xf>
    <xf numFmtId="0" fontId="70" fillId="55" borderId="0" xfId="0" applyFont="1" applyFill="1" applyAlignment="1">
      <alignment/>
    </xf>
    <xf numFmtId="0" fontId="58" fillId="55" borderId="0" xfId="0" applyFont="1" applyFill="1" applyAlignment="1">
      <alignment/>
    </xf>
    <xf numFmtId="1" fontId="71" fillId="55" borderId="24" xfId="0" applyNumberFormat="1" applyFont="1" applyFill="1" applyBorder="1" applyAlignment="1">
      <alignment horizontal="center" vertical="center" wrapText="1"/>
    </xf>
    <xf numFmtId="1" fontId="72" fillId="55" borderId="0" xfId="0" applyNumberFormat="1" applyFont="1" applyFill="1" applyBorder="1" applyAlignment="1">
      <alignment horizontal="center" vertical="center" wrapText="1"/>
    </xf>
    <xf numFmtId="2" fontId="71" fillId="55" borderId="0" xfId="0" applyNumberFormat="1" applyFont="1" applyFill="1" applyBorder="1" applyAlignment="1">
      <alignment horizontal="center" vertical="center" wrapText="1"/>
    </xf>
    <xf numFmtId="0" fontId="79" fillId="55" borderId="0" xfId="0" applyFont="1" applyFill="1" applyBorder="1" applyAlignment="1">
      <alignment horizontal="center" vertical="center" wrapText="1"/>
    </xf>
    <xf numFmtId="0" fontId="26" fillId="55" borderId="0" xfId="0" applyFont="1" applyFill="1" applyBorder="1" applyAlignment="1">
      <alignment horizontal="center" vertical="center" wrapText="1"/>
    </xf>
    <xf numFmtId="0" fontId="72" fillId="55" borderId="0" xfId="0" applyFont="1" applyFill="1" applyBorder="1" applyAlignment="1">
      <alignment horizontal="center" vertical="center" wrapText="1"/>
    </xf>
    <xf numFmtId="0" fontId="72" fillId="55" borderId="0" xfId="0" applyFont="1" applyFill="1" applyBorder="1" applyAlignment="1">
      <alignment horizontal="left" vertical="center" wrapText="1"/>
    </xf>
    <xf numFmtId="0" fontId="6" fillId="55" borderId="0" xfId="0" applyFont="1" applyFill="1" applyAlignment="1">
      <alignment/>
    </xf>
    <xf numFmtId="1" fontId="71" fillId="55" borderId="0" xfId="0" applyNumberFormat="1" applyFont="1" applyFill="1" applyBorder="1" applyAlignment="1">
      <alignment horizontal="center" vertical="center" wrapText="1"/>
    </xf>
    <xf numFmtId="2" fontId="70" fillId="55" borderId="0" xfId="0" applyNumberFormat="1" applyFont="1" applyFill="1" applyAlignment="1">
      <alignment/>
    </xf>
    <xf numFmtId="0" fontId="72" fillId="0" borderId="18" xfId="0" applyFont="1" applyFill="1" applyBorder="1" applyAlignment="1">
      <alignment horizontal="center" vertical="center" wrapText="1"/>
    </xf>
    <xf numFmtId="1" fontId="70" fillId="55" borderId="0" xfId="0" applyNumberFormat="1" applyFont="1" applyFill="1" applyAlignment="1">
      <alignment/>
    </xf>
    <xf numFmtId="42" fontId="70" fillId="55" borderId="0" xfId="0" applyNumberFormat="1" applyFont="1" applyFill="1" applyAlignment="1">
      <alignment/>
    </xf>
    <xf numFmtId="44" fontId="70" fillId="55" borderId="0" xfId="0" applyNumberFormat="1" applyFont="1" applyFill="1" applyAlignment="1">
      <alignment/>
    </xf>
    <xf numFmtId="1" fontId="71" fillId="55" borderId="18" xfId="0" applyNumberFormat="1" applyFont="1" applyFill="1" applyBorder="1" applyAlignment="1">
      <alignment horizontal="center" vertical="center" wrapText="1"/>
    </xf>
    <xf numFmtId="1" fontId="72" fillId="55" borderId="18" xfId="0" applyNumberFormat="1" applyFont="1" applyFill="1" applyBorder="1" applyAlignment="1">
      <alignment horizontal="center" vertical="center" wrapText="1"/>
    </xf>
    <xf numFmtId="0" fontId="67" fillId="0" borderId="18" xfId="0" applyFont="1" applyBorder="1" applyAlignment="1">
      <alignment vertical="center"/>
    </xf>
    <xf numFmtId="0" fontId="69" fillId="56" borderId="18" xfId="0" applyFont="1" applyFill="1" applyBorder="1" applyAlignment="1">
      <alignment horizontal="center" vertical="center"/>
    </xf>
    <xf numFmtId="0" fontId="24" fillId="0" borderId="18" xfId="0" applyFont="1" applyBorder="1" applyAlignment="1">
      <alignment/>
    </xf>
    <xf numFmtId="0" fontId="4" fillId="0" borderId="18" xfId="0" applyFont="1" applyBorder="1" applyAlignment="1">
      <alignment vertical="center" wrapText="1"/>
    </xf>
    <xf numFmtId="0" fontId="24" fillId="0" borderId="18" xfId="0" applyFont="1" applyBorder="1" applyAlignment="1">
      <alignment horizontal="center" vertical="center" wrapText="1"/>
    </xf>
    <xf numFmtId="0" fontId="2" fillId="0" borderId="18" xfId="0" applyFont="1" applyBorder="1" applyAlignment="1">
      <alignment vertical="center" wrapText="1"/>
    </xf>
    <xf numFmtId="0" fontId="24" fillId="55" borderId="0" xfId="0" applyFont="1" applyFill="1" applyBorder="1" applyAlignment="1">
      <alignment/>
    </xf>
    <xf numFmtId="0" fontId="24" fillId="0" borderId="0" xfId="0" applyFont="1" applyBorder="1" applyAlignment="1">
      <alignment/>
    </xf>
    <xf numFmtId="0" fontId="69" fillId="0" borderId="18" xfId="0" applyFont="1" applyBorder="1" applyAlignment="1">
      <alignment horizontal="center" vertical="center" wrapText="1"/>
    </xf>
    <xf numFmtId="0" fontId="69" fillId="56" borderId="18" xfId="0" applyFont="1" applyFill="1" applyBorder="1" applyAlignment="1">
      <alignment horizontal="center" vertical="center" wrapText="1"/>
    </xf>
    <xf numFmtId="0" fontId="67" fillId="0" borderId="18" xfId="0" applyFont="1" applyFill="1" applyBorder="1" applyAlignment="1">
      <alignment vertical="center" wrapText="1"/>
    </xf>
    <xf numFmtId="0" fontId="69" fillId="0" borderId="18" xfId="0" applyFont="1" applyFill="1" applyBorder="1" applyAlignment="1">
      <alignment horizontal="center" vertical="center" wrapText="1"/>
    </xf>
    <xf numFmtId="0" fontId="24" fillId="0" borderId="18" xfId="0" applyFont="1" applyBorder="1" applyAlignment="1">
      <alignment vertical="center" wrapText="1"/>
    </xf>
    <xf numFmtId="0" fontId="2" fillId="0" borderId="18" xfId="0" applyFont="1" applyFill="1" applyBorder="1" applyAlignment="1">
      <alignment vertical="center" wrapText="1"/>
    </xf>
    <xf numFmtId="0" fontId="2" fillId="0" borderId="25" xfId="114" applyFont="1" applyBorder="1" applyAlignment="1">
      <alignment horizontal="center" vertical="center" wrapText="1"/>
      <protection/>
    </xf>
    <xf numFmtId="0" fontId="2" fillId="0" borderId="26" xfId="114" applyFont="1" applyBorder="1" applyAlignment="1">
      <alignment horizontal="center" vertical="center" wrapText="1"/>
      <protection/>
    </xf>
    <xf numFmtId="0" fontId="25" fillId="0" borderId="27" xfId="114" applyFont="1" applyBorder="1" applyAlignment="1">
      <alignment horizontal="center" vertical="center" wrapText="1"/>
      <protection/>
    </xf>
    <xf numFmtId="176" fontId="2" fillId="0" borderId="25" xfId="96" applyNumberFormat="1" applyFont="1" applyBorder="1" applyAlignment="1">
      <alignment horizontal="center" vertical="center" wrapText="1"/>
    </xf>
    <xf numFmtId="0" fontId="24" fillId="0" borderId="28" xfId="114" applyFont="1" applyBorder="1" applyAlignment="1">
      <alignment horizontal="left" vertical="center" wrapText="1"/>
      <protection/>
    </xf>
    <xf numFmtId="9" fontId="2" fillId="0" borderId="29" xfId="111" applyNumberFormat="1" applyFont="1" applyBorder="1" applyAlignment="1">
      <alignment vertical="center" wrapText="1"/>
      <protection/>
    </xf>
    <xf numFmtId="9" fontId="2" fillId="0" borderId="30" xfId="111" applyNumberFormat="1" applyFont="1" applyBorder="1" applyAlignment="1">
      <alignment vertical="center" wrapText="1"/>
      <protection/>
    </xf>
    <xf numFmtId="176" fontId="2" fillId="0" borderId="25" xfId="96" applyNumberFormat="1" applyFont="1" applyFill="1" applyBorder="1" applyAlignment="1">
      <alignment horizontal="center" vertical="center" wrapText="1"/>
    </xf>
    <xf numFmtId="0" fontId="2" fillId="0" borderId="26" xfId="111" applyFont="1" applyFill="1" applyBorder="1" applyAlignment="1">
      <alignment horizontal="center" vertical="center" wrapText="1"/>
      <protection/>
    </xf>
    <xf numFmtId="0" fontId="2" fillId="0" borderId="26" xfId="111" applyFont="1" applyBorder="1" applyAlignment="1">
      <alignment horizontal="center" vertical="center" wrapText="1"/>
      <protection/>
    </xf>
    <xf numFmtId="0" fontId="2" fillId="0" borderId="25" xfId="111" applyFont="1" applyBorder="1" applyAlignment="1">
      <alignment horizontal="center" vertical="center" wrapText="1"/>
      <protection/>
    </xf>
    <xf numFmtId="0" fontId="2" fillId="0" borderId="25" xfId="111" applyFont="1" applyFill="1" applyBorder="1" applyAlignment="1">
      <alignment horizontal="center" vertical="center" wrapText="1"/>
      <protection/>
    </xf>
    <xf numFmtId="1" fontId="2" fillId="0" borderId="18" xfId="114" applyNumberFormat="1" applyFont="1" applyBorder="1" applyAlignment="1">
      <alignment horizontal="center" vertical="center" wrapText="1"/>
      <protection/>
    </xf>
    <xf numFmtId="2" fontId="70" fillId="0" borderId="18" xfId="0" applyNumberFormat="1" applyFont="1" applyBorder="1" applyAlignment="1">
      <alignment horizontal="center" vertical="center"/>
    </xf>
    <xf numFmtId="2" fontId="80" fillId="0" borderId="18" xfId="0" applyNumberFormat="1" applyFont="1" applyBorder="1" applyAlignment="1">
      <alignment horizontal="center" vertical="center"/>
    </xf>
    <xf numFmtId="0" fontId="70" fillId="0" borderId="18" xfId="0" applyFont="1" applyBorder="1" applyAlignment="1">
      <alignment horizontal="center" vertical="center"/>
    </xf>
    <xf numFmtId="0" fontId="76" fillId="58" borderId="31" xfId="0" applyFont="1" applyFill="1" applyBorder="1" applyAlignment="1">
      <alignment vertical="center" wrapText="1"/>
    </xf>
    <xf numFmtId="2" fontId="77" fillId="58" borderId="31" xfId="0" applyNumberFormat="1" applyFont="1" applyFill="1" applyBorder="1" applyAlignment="1">
      <alignment horizontal="center" vertical="center"/>
    </xf>
    <xf numFmtId="10" fontId="77" fillId="58" borderId="31" xfId="131" applyNumberFormat="1" applyFont="1" applyFill="1" applyBorder="1" applyAlignment="1">
      <alignment horizontal="center" vertical="center" wrapText="1"/>
    </xf>
    <xf numFmtId="0" fontId="58" fillId="0" borderId="18" xfId="0" applyFont="1" applyBorder="1" applyAlignment="1">
      <alignment horizontal="center" vertical="center" wrapText="1"/>
    </xf>
    <xf numFmtId="0" fontId="70" fillId="0" borderId="0" xfId="0" applyFont="1" applyBorder="1" applyAlignment="1">
      <alignment/>
    </xf>
    <xf numFmtId="0" fontId="58" fillId="0" borderId="24" xfId="0" applyFont="1" applyFill="1" applyBorder="1" applyAlignment="1">
      <alignment horizontal="center" wrapText="1"/>
    </xf>
    <xf numFmtId="0" fontId="76" fillId="0" borderId="24" xfId="0" applyFont="1" applyFill="1" applyBorder="1" applyAlignment="1">
      <alignment vertical="center" wrapText="1"/>
    </xf>
    <xf numFmtId="2" fontId="77" fillId="0" borderId="24" xfId="0" applyNumberFormat="1" applyFont="1" applyFill="1" applyBorder="1" applyAlignment="1">
      <alignment horizontal="center" vertical="center"/>
    </xf>
    <xf numFmtId="10" fontId="77" fillId="0" borderId="24" xfId="131" applyNumberFormat="1" applyFont="1" applyFill="1" applyBorder="1" applyAlignment="1">
      <alignment horizontal="center" vertical="center" wrapText="1"/>
    </xf>
    <xf numFmtId="0" fontId="70" fillId="0" borderId="24" xfId="0" applyFont="1" applyFill="1" applyBorder="1" applyAlignment="1">
      <alignment/>
    </xf>
    <xf numFmtId="0" fontId="72" fillId="55" borderId="32" xfId="0" applyFont="1" applyFill="1" applyBorder="1" applyAlignment="1">
      <alignment horizontal="left" vertical="center" wrapText="1"/>
    </xf>
    <xf numFmtId="0" fontId="72" fillId="55" borderId="33" xfId="0" applyFont="1" applyFill="1" applyBorder="1" applyAlignment="1">
      <alignment horizontal="left" vertical="center" wrapText="1"/>
    </xf>
    <xf numFmtId="0" fontId="26" fillId="55" borderId="34" xfId="0" applyFont="1" applyFill="1" applyBorder="1" applyAlignment="1">
      <alignment horizontal="center" vertical="center" wrapText="1"/>
    </xf>
    <xf numFmtId="0" fontId="72" fillId="55" borderId="34" xfId="0" applyFont="1" applyFill="1" applyBorder="1" applyAlignment="1">
      <alignment horizontal="center" vertical="center" wrapText="1"/>
    </xf>
    <xf numFmtId="0" fontId="70" fillId="0" borderId="35" xfId="0" applyFont="1" applyBorder="1" applyAlignment="1">
      <alignment/>
    </xf>
    <xf numFmtId="1" fontId="70" fillId="0" borderId="0" xfId="0" applyNumberFormat="1" applyFont="1" applyBorder="1" applyAlignment="1">
      <alignment/>
    </xf>
    <xf numFmtId="2" fontId="70" fillId="0" borderId="0" xfId="0" applyNumberFormat="1" applyFont="1" applyBorder="1" applyAlignment="1">
      <alignment/>
    </xf>
    <xf numFmtId="0" fontId="70" fillId="55" borderId="0" xfId="0" applyFont="1" applyFill="1" applyBorder="1" applyAlignment="1">
      <alignment/>
    </xf>
    <xf numFmtId="0" fontId="70" fillId="55" borderId="34" xfId="0" applyFont="1" applyFill="1" applyBorder="1" applyAlignment="1">
      <alignment/>
    </xf>
    <xf numFmtId="0" fontId="71" fillId="0" borderId="25" xfId="0" applyFont="1" applyBorder="1" applyAlignment="1">
      <alignment vertical="center" wrapText="1"/>
    </xf>
    <xf numFmtId="2" fontId="71" fillId="55" borderId="34" xfId="0" applyNumberFormat="1" applyFont="1" applyFill="1" applyBorder="1" applyAlignment="1">
      <alignment horizontal="center" vertical="center" wrapText="1"/>
    </xf>
    <xf numFmtId="0" fontId="72" fillId="57" borderId="25" xfId="0" applyFont="1" applyFill="1" applyBorder="1" applyAlignment="1">
      <alignment vertical="center" wrapText="1"/>
    </xf>
    <xf numFmtId="0" fontId="71" fillId="0" borderId="28" xfId="0" applyFont="1" applyBorder="1" applyAlignment="1">
      <alignment vertical="center" wrapText="1"/>
    </xf>
    <xf numFmtId="1" fontId="71" fillId="0" borderId="36" xfId="0" applyNumberFormat="1" applyFont="1" applyBorder="1" applyAlignment="1">
      <alignment horizontal="center" vertical="center" wrapText="1"/>
    </xf>
    <xf numFmtId="168" fontId="71" fillId="0" borderId="36" xfId="103" applyFont="1" applyBorder="1" applyAlignment="1">
      <alignment horizontal="center" vertical="center" wrapText="1"/>
    </xf>
    <xf numFmtId="2" fontId="71" fillId="55" borderId="37" xfId="0" applyNumberFormat="1" applyFont="1" applyFill="1" applyBorder="1" applyAlignment="1">
      <alignment horizontal="center" vertical="center" wrapText="1"/>
    </xf>
    <xf numFmtId="2" fontId="71" fillId="55" borderId="38" xfId="0" applyNumberFormat="1" applyFont="1" applyFill="1" applyBorder="1" applyAlignment="1">
      <alignment horizontal="center" vertical="center" wrapText="1"/>
    </xf>
    <xf numFmtId="2" fontId="71" fillId="55" borderId="32" xfId="0" applyNumberFormat="1" applyFont="1" applyFill="1" applyBorder="1" applyAlignment="1">
      <alignment horizontal="center" vertical="center" wrapText="1"/>
    </xf>
    <xf numFmtId="2" fontId="71" fillId="55" borderId="33" xfId="0" applyNumberFormat="1" applyFont="1" applyFill="1" applyBorder="1" applyAlignment="1">
      <alignment horizontal="center" vertical="center" wrapText="1"/>
    </xf>
    <xf numFmtId="0" fontId="72" fillId="55" borderId="28" xfId="0" applyFont="1" applyFill="1" applyBorder="1" applyAlignment="1">
      <alignment vertical="center" wrapText="1"/>
    </xf>
    <xf numFmtId="1" fontId="72" fillId="55" borderId="39" xfId="0" applyNumberFormat="1" applyFont="1" applyFill="1" applyBorder="1" applyAlignment="1">
      <alignment horizontal="center" vertical="center" wrapText="1"/>
    </xf>
    <xf numFmtId="168" fontId="72" fillId="55" borderId="40" xfId="103" applyFont="1" applyFill="1" applyBorder="1" applyAlignment="1">
      <alignment horizontal="center" vertical="center" wrapText="1"/>
    </xf>
    <xf numFmtId="1" fontId="72" fillId="55" borderId="41" xfId="0" applyNumberFormat="1" applyFont="1" applyFill="1" applyBorder="1" applyAlignment="1">
      <alignment horizontal="center" vertical="center" wrapText="1"/>
    </xf>
    <xf numFmtId="0" fontId="72" fillId="0" borderId="26" xfId="0" applyFont="1" applyFill="1" applyBorder="1" applyAlignment="1">
      <alignment horizontal="center" vertical="center" wrapText="1"/>
    </xf>
    <xf numFmtId="2" fontId="71" fillId="0" borderId="26" xfId="0" applyNumberFormat="1" applyFont="1" applyBorder="1" applyAlignment="1">
      <alignment horizontal="center" vertical="center" wrapText="1"/>
    </xf>
    <xf numFmtId="0" fontId="72" fillId="57" borderId="28" xfId="0" applyFont="1" applyFill="1" applyBorder="1" applyAlignment="1">
      <alignment vertical="center" wrapText="1"/>
    </xf>
    <xf numFmtId="1" fontId="72" fillId="57" borderId="36" xfId="0" applyNumberFormat="1" applyFont="1" applyFill="1" applyBorder="1" applyAlignment="1">
      <alignment horizontal="center" vertical="center" wrapText="1"/>
    </xf>
    <xf numFmtId="168" fontId="72" fillId="57" borderId="36" xfId="103" applyFont="1" applyFill="1" applyBorder="1" applyAlignment="1">
      <alignment horizontal="center" vertical="center" wrapText="1"/>
    </xf>
    <xf numFmtId="1" fontId="72" fillId="57" borderId="27" xfId="0" applyNumberFormat="1" applyFont="1" applyFill="1" applyBorder="1" applyAlignment="1">
      <alignment horizontal="center" vertical="center" wrapText="1"/>
    </xf>
    <xf numFmtId="0" fontId="71" fillId="55" borderId="25" xfId="0" applyFont="1" applyFill="1" applyBorder="1" applyAlignment="1">
      <alignment vertical="center" wrapText="1"/>
    </xf>
    <xf numFmtId="168" fontId="71" fillId="55" borderId="18" xfId="103" applyFont="1" applyFill="1" applyBorder="1" applyAlignment="1">
      <alignment horizontal="center" vertical="center" wrapText="1"/>
    </xf>
    <xf numFmtId="2" fontId="71" fillId="55" borderId="26" xfId="0" applyNumberFormat="1" applyFont="1" applyFill="1" applyBorder="1" applyAlignment="1">
      <alignment horizontal="center" vertical="center" wrapText="1"/>
    </xf>
    <xf numFmtId="0" fontId="4" fillId="57" borderId="42" xfId="0" applyFont="1" applyFill="1" applyBorder="1" applyAlignment="1">
      <alignment horizontal="center" vertical="center" wrapText="1"/>
    </xf>
    <xf numFmtId="0" fontId="65" fillId="57" borderId="18" xfId="0" applyFont="1" applyFill="1" applyBorder="1" applyAlignment="1">
      <alignment horizontal="center" vertical="center" wrapText="1"/>
    </xf>
    <xf numFmtId="0" fontId="67" fillId="57" borderId="18" xfId="0" applyFont="1" applyFill="1" applyBorder="1" applyAlignment="1">
      <alignment/>
    </xf>
    <xf numFmtId="2" fontId="65" fillId="57" borderId="18" xfId="0" applyNumberFormat="1" applyFont="1" applyFill="1" applyBorder="1" applyAlignment="1">
      <alignment horizontal="center" vertical="center" wrapText="1"/>
    </xf>
    <xf numFmtId="0" fontId="69" fillId="57" borderId="18" xfId="0" applyFont="1" applyFill="1" applyBorder="1" applyAlignment="1">
      <alignment/>
    </xf>
    <xf numFmtId="0" fontId="69" fillId="57" borderId="18" xfId="0" applyFont="1" applyFill="1" applyBorder="1" applyAlignment="1">
      <alignment horizontal="center" vertical="center"/>
    </xf>
    <xf numFmtId="0" fontId="69" fillId="57" borderId="18" xfId="0" applyFont="1" applyFill="1" applyBorder="1" applyAlignment="1">
      <alignment vertical="center" wrapText="1"/>
    </xf>
    <xf numFmtId="0" fontId="69" fillId="57" borderId="18" xfId="0" applyFont="1" applyFill="1" applyBorder="1" applyAlignment="1">
      <alignment horizontal="center"/>
    </xf>
    <xf numFmtId="0" fontId="69" fillId="57" borderId="18" xfId="0" applyFont="1" applyFill="1" applyBorder="1" applyAlignment="1">
      <alignment horizontal="left" vertical="center" wrapText="1"/>
    </xf>
    <xf numFmtId="0" fontId="69" fillId="57" borderId="18" xfId="0" applyFont="1" applyFill="1" applyBorder="1" applyAlignment="1">
      <alignment horizontal="left"/>
    </xf>
    <xf numFmtId="0" fontId="69" fillId="57" borderId="43" xfId="0" applyFont="1" applyFill="1" applyBorder="1" applyAlignment="1">
      <alignment/>
    </xf>
    <xf numFmtId="0" fontId="69" fillId="57" borderId="24" xfId="0" applyFont="1" applyFill="1" applyBorder="1" applyAlignment="1">
      <alignment/>
    </xf>
    <xf numFmtId="0" fontId="78" fillId="57" borderId="0" xfId="0" applyFont="1" applyFill="1" applyBorder="1" applyAlignment="1">
      <alignment horizontal="center" vertical="center" wrapText="1"/>
    </xf>
    <xf numFmtId="0" fontId="69" fillId="57" borderId="44" xfId="0" applyFont="1" applyFill="1" applyBorder="1" applyAlignment="1">
      <alignment horizontal="center"/>
    </xf>
    <xf numFmtId="0" fontId="4" fillId="57" borderId="18" xfId="0" applyFont="1" applyFill="1" applyBorder="1" applyAlignment="1">
      <alignment horizontal="center" vertical="center" wrapText="1"/>
    </xf>
    <xf numFmtId="0" fontId="25" fillId="57" borderId="18" xfId="0" applyFont="1" applyFill="1" applyBorder="1" applyAlignment="1">
      <alignment horizontal="right"/>
    </xf>
    <xf numFmtId="0" fontId="25" fillId="57" borderId="18" xfId="0" applyFont="1" applyFill="1" applyBorder="1" applyAlignment="1">
      <alignment horizontal="center"/>
    </xf>
    <xf numFmtId="0" fontId="25" fillId="57" borderId="18" xfId="0" applyFont="1" applyFill="1" applyBorder="1" applyAlignment="1">
      <alignment/>
    </xf>
    <xf numFmtId="0" fontId="4" fillId="57" borderId="45" xfId="0" applyFont="1" applyFill="1" applyBorder="1" applyAlignment="1">
      <alignment horizontal="center" vertical="center" wrapText="1"/>
    </xf>
    <xf numFmtId="0" fontId="24" fillId="0" borderId="18" xfId="0" applyFont="1" applyBorder="1" applyAlignment="1">
      <alignment horizontal="justify" vertical="center" wrapText="1"/>
    </xf>
    <xf numFmtId="0" fontId="25" fillId="57" borderId="18" xfId="0" applyFont="1" applyFill="1" applyBorder="1" applyAlignment="1">
      <alignment horizontal="center" vertical="center"/>
    </xf>
    <xf numFmtId="0" fontId="81" fillId="57" borderId="18" xfId="0" applyFont="1" applyFill="1" applyBorder="1" applyAlignment="1">
      <alignment vertical="center"/>
    </xf>
    <xf numFmtId="0" fontId="81" fillId="57" borderId="18" xfId="0" applyFont="1" applyFill="1" applyBorder="1" applyAlignment="1">
      <alignment horizontal="center" vertical="center"/>
    </xf>
    <xf numFmtId="0" fontId="81" fillId="57" borderId="18" xfId="0" applyFont="1" applyFill="1" applyBorder="1" applyAlignment="1">
      <alignment horizontal="right" vertical="center"/>
    </xf>
    <xf numFmtId="0" fontId="69" fillId="57" borderId="18" xfId="0" applyFont="1" applyFill="1" applyBorder="1" applyAlignment="1">
      <alignment horizontal="center" vertical="center" wrapText="1"/>
    </xf>
    <xf numFmtId="0" fontId="24" fillId="55" borderId="18" xfId="0" applyFont="1" applyFill="1" applyBorder="1" applyAlignment="1">
      <alignment/>
    </xf>
    <xf numFmtId="0" fontId="4" fillId="57" borderId="46" xfId="0" applyFont="1" applyFill="1" applyBorder="1" applyAlignment="1">
      <alignment horizontal="center" vertical="center" wrapText="1"/>
    </xf>
    <xf numFmtId="0" fontId="4" fillId="57" borderId="19" xfId="0" applyFont="1" applyFill="1" applyBorder="1" applyAlignment="1">
      <alignment horizontal="center" vertical="center" wrapText="1"/>
    </xf>
    <xf numFmtId="0" fontId="69" fillId="57" borderId="46" xfId="0" applyFont="1" applyFill="1" applyBorder="1" applyAlignment="1">
      <alignment horizontal="center"/>
    </xf>
    <xf numFmtId="0" fontId="69" fillId="57" borderId="47" xfId="0" applyFont="1" applyFill="1" applyBorder="1" applyAlignment="1">
      <alignment horizontal="center"/>
    </xf>
    <xf numFmtId="0" fontId="69" fillId="57" borderId="48" xfId="0" applyFont="1" applyFill="1" applyBorder="1" applyAlignment="1">
      <alignment/>
    </xf>
    <xf numFmtId="0" fontId="69" fillId="57" borderId="18" xfId="0" applyFont="1" applyFill="1" applyBorder="1" applyAlignment="1">
      <alignment/>
    </xf>
    <xf numFmtId="0" fontId="4" fillId="57" borderId="49" xfId="0" applyFont="1" applyFill="1" applyBorder="1" applyAlignment="1">
      <alignment horizontal="center" vertical="center" wrapText="1"/>
    </xf>
    <xf numFmtId="0" fontId="4" fillId="57" borderId="50" xfId="0" applyFont="1" applyFill="1" applyBorder="1" applyAlignment="1">
      <alignment horizontal="center" vertical="center" wrapText="1"/>
    </xf>
    <xf numFmtId="0" fontId="4" fillId="57" borderId="27" xfId="111" applyFont="1" applyFill="1" applyBorder="1" applyAlignment="1">
      <alignment horizontal="center" vertical="center" wrapText="1"/>
      <protection/>
    </xf>
    <xf numFmtId="0" fontId="4" fillId="57" borderId="28" xfId="111" applyFont="1" applyFill="1" applyBorder="1" applyAlignment="1">
      <alignment horizontal="center" vertical="center" wrapText="1"/>
      <protection/>
    </xf>
    <xf numFmtId="0" fontId="25" fillId="57" borderId="18" xfId="111" applyFont="1" applyFill="1" applyBorder="1" applyAlignment="1">
      <alignment horizontal="center" vertical="center"/>
      <protection/>
    </xf>
    <xf numFmtId="0" fontId="25" fillId="57" borderId="43" xfId="114" applyFont="1" applyFill="1" applyBorder="1" applyAlignment="1">
      <alignment horizontal="center" vertical="center" wrapText="1"/>
      <protection/>
    </xf>
    <xf numFmtId="0" fontId="25" fillId="57" borderId="18" xfId="114" applyFont="1" applyFill="1" applyBorder="1" applyAlignment="1">
      <alignment horizontal="center" vertical="center" wrapText="1"/>
      <protection/>
    </xf>
    <xf numFmtId="0" fontId="24" fillId="57" borderId="18" xfId="114" applyFont="1" applyFill="1" applyBorder="1" applyAlignment="1">
      <alignment horizontal="left" vertical="center" wrapText="1"/>
      <protection/>
    </xf>
    <xf numFmtId="1" fontId="25" fillId="57" borderId="18" xfId="114" applyNumberFormat="1" applyFont="1" applyFill="1" applyBorder="1" applyAlignment="1">
      <alignment horizontal="center" vertical="center" wrapText="1"/>
      <protection/>
    </xf>
    <xf numFmtId="9" fontId="4" fillId="57" borderId="18" xfId="111" applyNumberFormat="1" applyFont="1" applyFill="1" applyBorder="1" applyAlignment="1">
      <alignment horizontal="left" vertical="center" wrapText="1"/>
      <protection/>
    </xf>
    <xf numFmtId="0" fontId="4" fillId="57" borderId="18" xfId="111" applyFont="1" applyFill="1" applyBorder="1" applyAlignment="1">
      <alignment horizontal="center" vertical="center" wrapText="1"/>
      <protection/>
    </xf>
    <xf numFmtId="2" fontId="70" fillId="0" borderId="24" xfId="0" applyNumberFormat="1" applyFont="1" applyBorder="1" applyAlignment="1">
      <alignment horizontal="center"/>
    </xf>
    <xf numFmtId="0" fontId="58" fillId="0" borderId="18" xfId="0" applyFont="1" applyBorder="1" applyAlignment="1">
      <alignment vertical="center" wrapText="1"/>
    </xf>
    <xf numFmtId="0" fontId="58" fillId="0" borderId="18" xfId="0" applyFont="1" applyBorder="1" applyAlignment="1">
      <alignment vertical="center"/>
    </xf>
    <xf numFmtId="0" fontId="82" fillId="56" borderId="18" xfId="0" applyFont="1" applyFill="1" applyBorder="1" applyAlignment="1">
      <alignment horizontal="center" vertical="center"/>
    </xf>
    <xf numFmtId="0" fontId="82" fillId="56" borderId="51" xfId="0" applyFont="1" applyFill="1" applyBorder="1" applyAlignment="1">
      <alignment horizontal="center" vertical="center"/>
    </xf>
    <xf numFmtId="2" fontId="71" fillId="55" borderId="24" xfId="0" applyNumberFormat="1" applyFont="1" applyFill="1" applyBorder="1" applyAlignment="1">
      <alignment horizontal="center" vertical="center" wrapText="1"/>
    </xf>
    <xf numFmtId="0" fontId="74" fillId="58" borderId="42" xfId="0" applyFont="1" applyFill="1" applyBorder="1" applyAlignment="1">
      <alignment horizontal="center" vertical="center" wrapText="1"/>
    </xf>
    <xf numFmtId="0" fontId="74" fillId="58" borderId="31" xfId="0" applyFont="1" applyFill="1" applyBorder="1" applyAlignment="1">
      <alignment horizontal="center" vertical="center" wrapText="1"/>
    </xf>
    <xf numFmtId="0" fontId="79" fillId="58" borderId="18" xfId="0" applyFont="1" applyFill="1" applyBorder="1" applyAlignment="1">
      <alignment horizontal="center" vertical="center" wrapText="1"/>
    </xf>
    <xf numFmtId="10" fontId="74" fillId="58" borderId="42" xfId="131" applyNumberFormat="1" applyFont="1" applyFill="1" applyBorder="1" applyAlignment="1">
      <alignment horizontal="center" vertical="center" wrapText="1"/>
    </xf>
    <xf numFmtId="10" fontId="74" fillId="58" borderId="31" xfId="131" applyNumberFormat="1" applyFont="1" applyFill="1" applyBorder="1" applyAlignment="1">
      <alignment horizontal="center" vertical="center" wrapText="1"/>
    </xf>
    <xf numFmtId="0" fontId="70" fillId="0" borderId="52" xfId="0" applyFont="1" applyBorder="1" applyAlignment="1">
      <alignment horizontal="center"/>
    </xf>
    <xf numFmtId="0" fontId="83" fillId="0" borderId="52" xfId="0" applyFont="1" applyBorder="1" applyAlignment="1">
      <alignment horizontal="center" vertical="center" wrapText="1"/>
    </xf>
    <xf numFmtId="0" fontId="58" fillId="0" borderId="18" xfId="0" applyFont="1" applyBorder="1" applyAlignment="1">
      <alignment horizontal="center" vertical="center" wrapText="1"/>
    </xf>
    <xf numFmtId="0" fontId="84" fillId="56" borderId="18" xfId="0" applyFont="1" applyFill="1" applyBorder="1" applyAlignment="1">
      <alignment horizontal="center" vertical="center"/>
    </xf>
    <xf numFmtId="0" fontId="74" fillId="58" borderId="43" xfId="0" applyFont="1" applyFill="1" applyBorder="1" applyAlignment="1">
      <alignment horizontal="center" vertical="center" wrapText="1"/>
    </xf>
    <xf numFmtId="0" fontId="74" fillId="58" borderId="44" xfId="0" applyFont="1" applyFill="1" applyBorder="1" applyAlignment="1">
      <alignment horizontal="center" vertical="center" wrapText="1"/>
    </xf>
    <xf numFmtId="0" fontId="83" fillId="0" borderId="0" xfId="0" applyFont="1" applyBorder="1" applyAlignment="1">
      <alignment horizontal="center" vertical="center" wrapText="1"/>
    </xf>
    <xf numFmtId="0" fontId="74" fillId="58" borderId="21" xfId="0" applyFont="1" applyFill="1" applyBorder="1" applyAlignment="1">
      <alignment horizontal="center" vertical="center" wrapText="1"/>
    </xf>
    <xf numFmtId="0" fontId="74" fillId="58" borderId="53" xfId="0" applyFont="1" applyFill="1" applyBorder="1" applyAlignment="1">
      <alignment horizontal="center" vertical="center" wrapText="1"/>
    </xf>
    <xf numFmtId="0" fontId="74" fillId="58" borderId="54" xfId="0" applyFont="1" applyFill="1" applyBorder="1" applyAlignment="1">
      <alignment horizontal="center" vertical="center" wrapText="1"/>
    </xf>
    <xf numFmtId="0" fontId="85" fillId="0" borderId="43" xfId="0" applyFont="1" applyFill="1" applyBorder="1" applyAlignment="1">
      <alignment horizontal="center" vertical="center"/>
    </xf>
    <xf numFmtId="0" fontId="85" fillId="0" borderId="30" xfId="0" applyFont="1" applyFill="1" applyBorder="1" applyAlignment="1">
      <alignment horizontal="center" vertical="center"/>
    </xf>
    <xf numFmtId="0" fontId="72" fillId="0" borderId="25" xfId="0" applyFont="1" applyBorder="1" applyAlignment="1">
      <alignment horizontal="center" vertical="center" wrapText="1"/>
    </xf>
    <xf numFmtId="0" fontId="83" fillId="0" borderId="55" xfId="0" applyFont="1" applyBorder="1" applyAlignment="1">
      <alignment horizontal="center" vertical="center" wrapText="1"/>
    </xf>
    <xf numFmtId="0" fontId="83" fillId="0" borderId="56" xfId="0" applyFont="1" applyBorder="1" applyAlignment="1">
      <alignment horizontal="center" vertical="center" wrapText="1"/>
    </xf>
    <xf numFmtId="0" fontId="83" fillId="0" borderId="57" xfId="0" applyFont="1" applyBorder="1" applyAlignment="1">
      <alignment horizontal="center" vertical="center" wrapText="1"/>
    </xf>
    <xf numFmtId="0" fontId="85" fillId="0" borderId="18" xfId="0" applyFont="1" applyFill="1" applyBorder="1" applyAlignment="1">
      <alignment horizontal="center" vertical="center" wrapText="1"/>
    </xf>
    <xf numFmtId="0" fontId="85" fillId="0" borderId="18" xfId="0" applyFont="1" applyFill="1" applyBorder="1" applyAlignment="1">
      <alignment horizontal="center" vertical="center"/>
    </xf>
    <xf numFmtId="1" fontId="72" fillId="0" borderId="18" xfId="0" applyNumberFormat="1" applyFont="1" applyFill="1" applyBorder="1" applyAlignment="1">
      <alignment horizontal="center" vertical="center" wrapText="1"/>
    </xf>
    <xf numFmtId="2" fontId="72" fillId="0" borderId="18" xfId="0" applyNumberFormat="1" applyFont="1" applyFill="1" applyBorder="1" applyAlignment="1">
      <alignment horizontal="center" vertical="center" wrapText="1"/>
    </xf>
    <xf numFmtId="0" fontId="26" fillId="0" borderId="18" xfId="0" applyFont="1" applyBorder="1" applyAlignment="1">
      <alignment horizontal="center" vertical="center" wrapText="1"/>
    </xf>
    <xf numFmtId="0" fontId="83" fillId="0" borderId="50"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49" xfId="0" applyFont="1" applyBorder="1" applyAlignment="1">
      <alignment horizontal="center" vertical="center" wrapText="1"/>
    </xf>
    <xf numFmtId="0" fontId="79" fillId="58" borderId="20" xfId="0" applyFont="1" applyFill="1" applyBorder="1" applyAlignment="1">
      <alignment horizontal="center" vertical="center" wrapText="1"/>
    </xf>
    <xf numFmtId="0" fontId="79" fillId="58" borderId="0" xfId="0" applyFont="1" applyFill="1" applyBorder="1" applyAlignment="1">
      <alignment horizontal="center" vertical="center" wrapText="1"/>
    </xf>
    <xf numFmtId="2" fontId="71" fillId="0" borderId="42" xfId="0" applyNumberFormat="1" applyFont="1" applyBorder="1" applyAlignment="1">
      <alignment horizontal="center" vertical="center" wrapText="1"/>
    </xf>
    <xf numFmtId="2" fontId="71" fillId="0" borderId="58" xfId="0" applyNumberFormat="1" applyFont="1" applyBorder="1" applyAlignment="1">
      <alignment horizontal="center" vertical="center" wrapText="1"/>
    </xf>
    <xf numFmtId="2" fontId="71" fillId="0" borderId="31" xfId="0" applyNumberFormat="1" applyFont="1" applyBorder="1" applyAlignment="1">
      <alignment horizontal="center" vertical="center" wrapText="1"/>
    </xf>
    <xf numFmtId="0" fontId="3" fillId="57" borderId="18" xfId="0" applyFont="1" applyFill="1" applyBorder="1" applyAlignment="1">
      <alignment horizontal="center" vertical="center" wrapText="1"/>
    </xf>
    <xf numFmtId="0" fontId="69" fillId="0" borderId="18" xfId="0" applyFont="1" applyFill="1" applyBorder="1" applyAlignment="1">
      <alignment horizontal="left"/>
    </xf>
    <xf numFmtId="0" fontId="3" fillId="0" borderId="4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9" fillId="0" borderId="43" xfId="0" applyFont="1" applyFill="1" applyBorder="1" applyAlignment="1">
      <alignment horizontal="left"/>
    </xf>
    <xf numFmtId="0" fontId="69" fillId="0" borderId="24" xfId="0" applyFont="1" applyFill="1" applyBorder="1" applyAlignment="1">
      <alignment horizontal="left"/>
    </xf>
    <xf numFmtId="0" fontId="69" fillId="0" borderId="44" xfId="0" applyFont="1" applyFill="1" applyBorder="1" applyAlignment="1">
      <alignment horizontal="left"/>
    </xf>
    <xf numFmtId="0" fontId="4" fillId="57" borderId="18" xfId="0" applyFont="1" applyFill="1" applyBorder="1" applyAlignment="1">
      <alignment vertical="center" wrapText="1"/>
    </xf>
    <xf numFmtId="0" fontId="24" fillId="0" borderId="18" xfId="0" applyFont="1" applyBorder="1" applyAlignment="1">
      <alignment horizontal="center" vertical="center"/>
    </xf>
    <xf numFmtId="0" fontId="24" fillId="0" borderId="18"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57" borderId="50" xfId="0" applyFont="1" applyFill="1" applyBorder="1" applyAlignment="1">
      <alignment horizontal="center" vertical="center" wrapText="1"/>
    </xf>
    <xf numFmtId="0" fontId="4" fillId="57" borderId="45" xfId="0" applyFont="1" applyFill="1" applyBorder="1" applyAlignment="1">
      <alignment horizontal="center" vertical="center" wrapText="1"/>
    </xf>
    <xf numFmtId="0" fontId="65" fillId="0" borderId="18" xfId="0" applyFont="1" applyBorder="1" applyAlignment="1">
      <alignment horizontal="justify" vertical="center" wrapText="1"/>
    </xf>
    <xf numFmtId="0" fontId="3" fillId="0" borderId="44" xfId="0" applyFont="1" applyFill="1" applyBorder="1" applyAlignment="1">
      <alignment horizontal="center" vertical="center" wrapText="1"/>
    </xf>
    <xf numFmtId="0" fontId="69" fillId="0" borderId="18" xfId="0" applyFont="1" applyBorder="1" applyAlignment="1">
      <alignment vertical="center" wrapText="1"/>
    </xf>
    <xf numFmtId="0" fontId="69" fillId="54" borderId="18" xfId="0" applyFont="1" applyFill="1" applyBorder="1" applyAlignment="1">
      <alignment vertical="center" wrapText="1"/>
    </xf>
    <xf numFmtId="0" fontId="69" fillId="57" borderId="43" xfId="0" applyFont="1" applyFill="1" applyBorder="1" applyAlignment="1">
      <alignment horizontal="center" vertical="center" wrapText="1"/>
    </xf>
    <xf numFmtId="0" fontId="69" fillId="57" borderId="24" xfId="0" applyFont="1" applyFill="1" applyBorder="1" applyAlignment="1">
      <alignment horizontal="center" vertical="center" wrapText="1"/>
    </xf>
    <xf numFmtId="0" fontId="69" fillId="57" borderId="44" xfId="0" applyFont="1" applyFill="1" applyBorder="1" applyAlignment="1">
      <alignment horizontal="center" vertical="center" wrapText="1"/>
    </xf>
    <xf numFmtId="0" fontId="4" fillId="0" borderId="18" xfId="0" applyFont="1" applyBorder="1" applyAlignment="1">
      <alignment horizontal="left" vertical="center" wrapText="1"/>
    </xf>
    <xf numFmtId="0" fontId="2" fillId="0" borderId="18" xfId="0" applyFont="1" applyBorder="1" applyAlignment="1">
      <alignment horizontal="left" vertical="center" wrapText="1"/>
    </xf>
    <xf numFmtId="0" fontId="3" fillId="57" borderId="46" xfId="0" applyFont="1" applyFill="1" applyBorder="1" applyAlignment="1">
      <alignment horizontal="center" vertical="center" wrapText="1"/>
    </xf>
    <xf numFmtId="0" fontId="3" fillId="57" borderId="59" xfId="0" applyFont="1" applyFill="1" applyBorder="1" applyAlignment="1">
      <alignment horizontal="center" vertical="center" wrapText="1"/>
    </xf>
    <xf numFmtId="0" fontId="3" fillId="57" borderId="4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5" fillId="57" borderId="18" xfId="111" applyFont="1" applyFill="1" applyBorder="1" applyAlignment="1">
      <alignment horizontal="center" vertical="center"/>
      <protection/>
    </xf>
    <xf numFmtId="0" fontId="24" fillId="0" borderId="42" xfId="0" applyFont="1" applyBorder="1" applyAlignment="1">
      <alignment horizontal="center" vertical="center"/>
    </xf>
    <xf numFmtId="0" fontId="24" fillId="0" borderId="31" xfId="0" applyFont="1" applyBorder="1" applyAlignment="1">
      <alignment horizontal="center" vertical="center"/>
    </xf>
    <xf numFmtId="0" fontId="3" fillId="57" borderId="20" xfId="0" applyFont="1" applyFill="1" applyBorder="1" applyAlignment="1">
      <alignment horizontal="center" vertical="center" wrapText="1"/>
    </xf>
    <xf numFmtId="0" fontId="3" fillId="57" borderId="0" xfId="0" applyFont="1" applyFill="1" applyBorder="1" applyAlignment="1">
      <alignment horizontal="center" vertical="center" wrapText="1"/>
    </xf>
    <xf numFmtId="9" fontId="2" fillId="0" borderId="25" xfId="111" applyNumberFormat="1" applyFont="1" applyFill="1" applyBorder="1" applyAlignment="1">
      <alignment horizontal="center" vertical="center" wrapText="1"/>
      <protection/>
    </xf>
    <xf numFmtId="9" fontId="2" fillId="0" borderId="18" xfId="111" applyNumberFormat="1" applyFont="1" applyFill="1" applyBorder="1" applyAlignment="1">
      <alignment horizontal="center" vertical="center" wrapText="1"/>
      <protection/>
    </xf>
    <xf numFmtId="9" fontId="2" fillId="0" borderId="25" xfId="111" applyNumberFormat="1" applyFont="1" applyBorder="1" applyAlignment="1">
      <alignment horizontal="left" vertical="center" wrapText="1"/>
      <protection/>
    </xf>
    <xf numFmtId="9" fontId="2" fillId="0" borderId="18" xfId="111" applyNumberFormat="1" applyFont="1" applyBorder="1" applyAlignment="1">
      <alignment horizontal="left" vertical="center" wrapText="1"/>
      <protection/>
    </xf>
    <xf numFmtId="9" fontId="4" fillId="57" borderId="28" xfId="111" applyNumberFormat="1" applyFont="1" applyFill="1" applyBorder="1" applyAlignment="1">
      <alignment horizontal="left" vertical="center" wrapText="1"/>
      <protection/>
    </xf>
    <xf numFmtId="9" fontId="4" fillId="57" borderId="36" xfId="111" applyNumberFormat="1" applyFont="1" applyFill="1" applyBorder="1" applyAlignment="1">
      <alignment horizontal="left" vertical="center" wrapText="1"/>
      <protection/>
    </xf>
    <xf numFmtId="0" fontId="2" fillId="55" borderId="25" xfId="114" applyFont="1" applyFill="1" applyBorder="1" applyAlignment="1">
      <alignment horizontal="left" vertical="center" wrapText="1"/>
      <protection/>
    </xf>
    <xf numFmtId="0" fontId="2" fillId="55" borderId="18" xfId="114" applyFont="1" applyFill="1" applyBorder="1" applyAlignment="1">
      <alignment horizontal="left" vertical="center" wrapText="1"/>
      <protection/>
    </xf>
    <xf numFmtId="0" fontId="25" fillId="0" borderId="60" xfId="114" applyFont="1" applyBorder="1" applyAlignment="1">
      <alignment horizontal="center" vertical="center" wrapText="1"/>
      <protection/>
    </xf>
    <xf numFmtId="0" fontId="25" fillId="0" borderId="41" xfId="114" applyFont="1" applyBorder="1" applyAlignment="1">
      <alignment horizontal="center" vertical="center" wrapText="1"/>
      <protection/>
    </xf>
    <xf numFmtId="0" fontId="25" fillId="57" borderId="43" xfId="111" applyFont="1" applyFill="1" applyBorder="1" applyAlignment="1">
      <alignment horizontal="center" vertical="center"/>
      <protection/>
    </xf>
    <xf numFmtId="0" fontId="25" fillId="57" borderId="24" xfId="111" applyFont="1" applyFill="1" applyBorder="1" applyAlignment="1">
      <alignment horizontal="center" vertical="center"/>
      <protection/>
    </xf>
    <xf numFmtId="0" fontId="25" fillId="57" borderId="50" xfId="111" applyFont="1" applyFill="1" applyBorder="1" applyAlignment="1">
      <alignment horizontal="center" vertical="center"/>
      <protection/>
    </xf>
    <xf numFmtId="0" fontId="25" fillId="57" borderId="45" xfId="111" applyFont="1" applyFill="1" applyBorder="1" applyAlignment="1">
      <alignment horizontal="center" vertical="center"/>
      <protection/>
    </xf>
    <xf numFmtId="9" fontId="2" fillId="0" borderId="29" xfId="111" applyNumberFormat="1" applyFont="1" applyBorder="1" applyAlignment="1">
      <alignment horizontal="left" vertical="center" wrapText="1"/>
      <protection/>
    </xf>
    <xf numFmtId="9" fontId="2" fillId="0" borderId="24" xfId="111" applyNumberFormat="1" applyFont="1" applyBorder="1" applyAlignment="1">
      <alignment horizontal="left" vertical="center" wrapText="1"/>
      <protection/>
    </xf>
    <xf numFmtId="0" fontId="3" fillId="0" borderId="43" xfId="0" applyFont="1" applyBorder="1" applyAlignment="1">
      <alignment horizontal="center" vertical="center" wrapText="1"/>
    </xf>
    <xf numFmtId="0" fontId="3" fillId="0" borderId="24" xfId="0" applyFont="1" applyBorder="1" applyAlignment="1">
      <alignment horizontal="center" vertical="center" wrapText="1"/>
    </xf>
    <xf numFmtId="0" fontId="25" fillId="57" borderId="44" xfId="111" applyFont="1" applyFill="1" applyBorder="1" applyAlignment="1">
      <alignment horizontal="center" vertical="center"/>
      <protection/>
    </xf>
  </cellXfs>
  <cellStyles count="131">
    <cellStyle name="Normal" xfId="0"/>
    <cellStyle name=" 1" xfId="15"/>
    <cellStyle name="_20100806_corredoresaseociados_ comparativomercado_almonacidy" xfId="16"/>
    <cellStyle name="_20100806_corredoresaseociados_ comparativomercado_almonacidy 2" xfId="17"/>
    <cellStyle name="_20100806_corredoresaseociados_ comparativomercado_almonacidy 3" xfId="18"/>
    <cellStyle name="_Copia de Cotizador Brecha Pensional Aerorepublica 200941" xfId="19"/>
    <cellStyle name="_Copia de Cotizador Brecha Pensional Aerorepublica 200941 2" xfId="20"/>
    <cellStyle name="_Copia de Cotizador Brecha Pensional Aerorepublica 200941 3" xfId="21"/>
    <cellStyle name="_Cotizador Brecha Pensional Aerorepublica 200934" xfId="22"/>
    <cellStyle name="_Cotizador Brecha Pensional Aerorepublica 200934 2" xfId="23"/>
    <cellStyle name="_Cotizador Brecha Pensional Aerorepublica 200934 3" xfId="24"/>
    <cellStyle name="20% - Accent1" xfId="25"/>
    <cellStyle name="20% - Accent2" xfId="26"/>
    <cellStyle name="20% - Accent3" xfId="27"/>
    <cellStyle name="20% - Accent4" xfId="28"/>
    <cellStyle name="20% - Accent5" xfId="29"/>
    <cellStyle name="20% - Accent6" xfId="30"/>
    <cellStyle name="20% - Énfasis1" xfId="31"/>
    <cellStyle name="20% - Énfasis2" xfId="32"/>
    <cellStyle name="20% - Énfasis3" xfId="33"/>
    <cellStyle name="20% - Énfasis4" xfId="34"/>
    <cellStyle name="20% - Énfasis5" xfId="35"/>
    <cellStyle name="20% - Énfasis6" xfId="36"/>
    <cellStyle name="40% - Accent1" xfId="37"/>
    <cellStyle name="40% - Accent2" xfId="38"/>
    <cellStyle name="40% - Accent3" xfId="39"/>
    <cellStyle name="40% - Accent4" xfId="40"/>
    <cellStyle name="40% - Accent5" xfId="41"/>
    <cellStyle name="40% - Accent6" xfId="42"/>
    <cellStyle name="40% - Énfasis1" xfId="43"/>
    <cellStyle name="40% - Énfasis2" xfId="44"/>
    <cellStyle name="40% - Énfasis3" xfId="45"/>
    <cellStyle name="40% - Énfasis4" xfId="46"/>
    <cellStyle name="40% - Énfasis5" xfId="47"/>
    <cellStyle name="40% - Énfasis6" xfId="48"/>
    <cellStyle name="60% - Accent1" xfId="49"/>
    <cellStyle name="60% - Accent2" xfId="50"/>
    <cellStyle name="60% - Accent3" xfId="51"/>
    <cellStyle name="60% - Accent4" xfId="52"/>
    <cellStyle name="60% - Accent5" xfId="53"/>
    <cellStyle name="60% - Accent6" xfId="54"/>
    <cellStyle name="60% - Énfasis1" xfId="55"/>
    <cellStyle name="60% - Énfasis2" xfId="56"/>
    <cellStyle name="60% - Énfasis3" xfId="57"/>
    <cellStyle name="60% - Énfasis4" xfId="58"/>
    <cellStyle name="60% - Énfasis5" xfId="59"/>
    <cellStyle name="60% - Énfasis6" xfId="60"/>
    <cellStyle name="Accent1" xfId="61"/>
    <cellStyle name="Accent2" xfId="62"/>
    <cellStyle name="Accent3" xfId="63"/>
    <cellStyle name="Accent4" xfId="64"/>
    <cellStyle name="Accent5" xfId="65"/>
    <cellStyle name="Accent6" xfId="66"/>
    <cellStyle name="Bad" xfId="67"/>
    <cellStyle name="Bueno" xfId="68"/>
    <cellStyle name="Calculation" xfId="69"/>
    <cellStyle name="Cálculo" xfId="70"/>
    <cellStyle name="Celda de comprobación" xfId="71"/>
    <cellStyle name="Celda vinculada" xfId="72"/>
    <cellStyle name="Check Cell" xfId="73"/>
    <cellStyle name="Comma 2" xfId="74"/>
    <cellStyle name="Encabezado 1" xfId="75"/>
    <cellStyle name="Encabezado 4" xfId="76"/>
    <cellStyle name="Énfasis1" xfId="77"/>
    <cellStyle name="Énfasis2" xfId="78"/>
    <cellStyle name="Énfasis3" xfId="79"/>
    <cellStyle name="Énfasis4" xfId="80"/>
    <cellStyle name="Énfasis5" xfId="81"/>
    <cellStyle name="Énfasis6" xfId="82"/>
    <cellStyle name="Entrada" xfId="83"/>
    <cellStyle name="Estilo 1" xfId="84"/>
    <cellStyle name="Explanatory Text" xfId="85"/>
    <cellStyle name="Good" xfId="86"/>
    <cellStyle name="Heading 1" xfId="87"/>
    <cellStyle name="Heading 2" xfId="88"/>
    <cellStyle name="Heading 3" xfId="89"/>
    <cellStyle name="Heading 4" xfId="90"/>
    <cellStyle name="Hyperlink" xfId="91"/>
    <cellStyle name="Followed Hyperlink" xfId="92"/>
    <cellStyle name="Incorrecto" xfId="93"/>
    <cellStyle name="Input" xfId="94"/>
    <cellStyle name="Linked Cell" xfId="95"/>
    <cellStyle name="Comma" xfId="96"/>
    <cellStyle name="Comma [0]" xfId="97"/>
    <cellStyle name="Millares 2" xfId="98"/>
    <cellStyle name="Millares 2 2" xfId="99"/>
    <cellStyle name="Millares 3" xfId="100"/>
    <cellStyle name="Millares 3 2" xfId="101"/>
    <cellStyle name="Currency" xfId="102"/>
    <cellStyle name="Currency [0]" xfId="103"/>
    <cellStyle name="Moneda 2" xfId="104"/>
    <cellStyle name="Moneda 3" xfId="105"/>
    <cellStyle name="Moneda 4" xfId="106"/>
    <cellStyle name="Moneda 4 2" xfId="107"/>
    <cellStyle name="Moneda 4 3" xfId="108"/>
    <cellStyle name="Neutral" xfId="109"/>
    <cellStyle name="Normal 11" xfId="110"/>
    <cellStyle name="Normal 12 2 2 2 2 2 2" xfId="111"/>
    <cellStyle name="Normal 12 2 2 2 3 2" xfId="112"/>
    <cellStyle name="Normal 2" xfId="113"/>
    <cellStyle name="Normal 2 10 2" xfId="114"/>
    <cellStyle name="Normal 2 2" xfId="115"/>
    <cellStyle name="Normal 2 3" xfId="116"/>
    <cellStyle name="Normal 3" xfId="117"/>
    <cellStyle name="Normal 3 2" xfId="118"/>
    <cellStyle name="Normal 3 3" xfId="119"/>
    <cellStyle name="Normal 3 4" xfId="120"/>
    <cellStyle name="Normal 3 9" xfId="121"/>
    <cellStyle name="Normal 4" xfId="122"/>
    <cellStyle name="Normal 5" xfId="123"/>
    <cellStyle name="Normal 6" xfId="124"/>
    <cellStyle name="Notas" xfId="125"/>
    <cellStyle name="Notas 2" xfId="126"/>
    <cellStyle name="Notas 3" xfId="127"/>
    <cellStyle name="Note" xfId="128"/>
    <cellStyle name="Output" xfId="129"/>
    <cellStyle name="Percent" xfId="130"/>
    <cellStyle name="Porcentaje 2" xfId="131"/>
    <cellStyle name="Porcentaje 3" xfId="132"/>
    <cellStyle name="Salida" xfId="133"/>
    <cellStyle name="Style 1" xfId="134"/>
    <cellStyle name="Style 1 2" xfId="135"/>
    <cellStyle name="Style 1_120116_vida DeudoresPrevisora_comparativomercado _arismendib" xfId="136"/>
    <cellStyle name="Texto de advertencia" xfId="137"/>
    <cellStyle name="Texto explicativo" xfId="138"/>
    <cellStyle name="Title" xfId="139"/>
    <cellStyle name="Título" xfId="140"/>
    <cellStyle name="Título 2" xfId="141"/>
    <cellStyle name="Título 3" xfId="142"/>
    <cellStyle name="Total" xfId="143"/>
    <cellStyle name="Warning Text"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5">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workbookViewId="0" topLeftCell="A1">
      <selection activeCell="E48" sqref="E48"/>
    </sheetView>
  </sheetViews>
  <sheetFormatPr defaultColWidth="0" defaultRowHeight="15"/>
  <cols>
    <col min="1" max="1" width="18.421875" style="51" customWidth="1"/>
    <col min="2" max="2" width="32.8515625" style="51" customWidth="1"/>
    <col min="3" max="3" width="12.8515625" style="51" customWidth="1"/>
    <col min="4" max="4" width="16.140625" style="51" bestFit="1" customWidth="1"/>
    <col min="5" max="5" width="12.421875" style="51" customWidth="1"/>
    <col min="6" max="6" width="15.57421875" style="51" customWidth="1"/>
    <col min="7" max="7" width="17.57421875" style="51" customWidth="1"/>
    <col min="8" max="9" width="13.8515625" style="51" customWidth="1"/>
    <col min="10" max="10" width="13.8515625" style="68" bestFit="1" customWidth="1"/>
    <col min="11" max="11" width="17.8515625" style="69" customWidth="1"/>
    <col min="12" max="12" width="16.00390625" style="51" customWidth="1"/>
    <col min="13" max="16384" width="0" style="51" hidden="1" customWidth="1"/>
  </cols>
  <sheetData>
    <row r="1" spans="1:12" ht="50.25" customHeight="1">
      <c r="A1" s="227" t="s">
        <v>184</v>
      </c>
      <c r="B1" s="227"/>
      <c r="C1" s="227"/>
      <c r="D1" s="227"/>
      <c r="E1" s="227"/>
      <c r="F1" s="227"/>
      <c r="G1" s="227"/>
      <c r="H1" s="227"/>
      <c r="I1" s="227"/>
      <c r="J1" s="227"/>
      <c r="K1" s="227"/>
      <c r="L1" s="227"/>
    </row>
    <row r="2" spans="1:12" ht="15" customHeight="1">
      <c r="A2" s="230"/>
      <c r="B2" s="230"/>
      <c r="C2" s="230"/>
      <c r="D2" s="230"/>
      <c r="E2" s="230"/>
      <c r="F2" s="230"/>
      <c r="G2" s="230"/>
      <c r="H2" s="230"/>
      <c r="I2" s="230"/>
      <c r="J2" s="230"/>
      <c r="K2" s="230"/>
      <c r="L2" s="230"/>
    </row>
    <row r="3" spans="1:12" ht="32.25" customHeight="1">
      <c r="A3" s="236" t="s">
        <v>126</v>
      </c>
      <c r="B3" s="236"/>
      <c r="C3" s="236"/>
      <c r="D3" s="236"/>
      <c r="E3" s="236"/>
      <c r="F3" s="236"/>
      <c r="G3" s="236"/>
      <c r="H3" s="236"/>
      <c r="I3" s="236"/>
      <c r="J3" s="236"/>
      <c r="K3" s="236"/>
      <c r="L3" s="236"/>
    </row>
    <row r="4" spans="1:12" s="60" customFormat="1" ht="12" customHeight="1">
      <c r="A4" s="237" t="s">
        <v>185</v>
      </c>
      <c r="B4" s="225" t="s">
        <v>146</v>
      </c>
      <c r="C4" s="225" t="s">
        <v>139</v>
      </c>
      <c r="D4" s="234" t="s">
        <v>140</v>
      </c>
      <c r="E4" s="235"/>
      <c r="F4" s="225" t="s">
        <v>141</v>
      </c>
      <c r="G4" s="225" t="s">
        <v>142</v>
      </c>
      <c r="H4" s="225" t="s">
        <v>143</v>
      </c>
      <c r="I4" s="225" t="s">
        <v>195</v>
      </c>
      <c r="J4" s="228" t="s">
        <v>145</v>
      </c>
      <c r="K4" s="225" t="s">
        <v>196</v>
      </c>
      <c r="L4" s="225" t="s">
        <v>151</v>
      </c>
    </row>
    <row r="5" spans="1:12" s="60" customFormat="1" ht="54" customHeight="1">
      <c r="A5" s="238"/>
      <c r="B5" s="226"/>
      <c r="C5" s="226"/>
      <c r="D5" s="61" t="s">
        <v>147</v>
      </c>
      <c r="E5" s="61" t="s">
        <v>148</v>
      </c>
      <c r="F5" s="226"/>
      <c r="G5" s="226"/>
      <c r="H5" s="226"/>
      <c r="I5" s="226"/>
      <c r="J5" s="229"/>
      <c r="K5" s="226"/>
      <c r="L5" s="226"/>
    </row>
    <row r="6" spans="1:12" ht="15.75" customHeight="1">
      <c r="A6" s="232" t="s">
        <v>179</v>
      </c>
      <c r="B6" s="52" t="s">
        <v>127</v>
      </c>
      <c r="C6" s="219">
        <v>297.5</v>
      </c>
      <c r="D6" s="219">
        <v>175</v>
      </c>
      <c r="E6" s="219">
        <v>41</v>
      </c>
      <c r="F6" s="219">
        <v>100</v>
      </c>
      <c r="G6" s="219">
        <v>2.5</v>
      </c>
      <c r="H6" s="219">
        <v>50</v>
      </c>
      <c r="I6" s="131">
        <f>SUM(C6:H6)</f>
        <v>666</v>
      </c>
      <c r="J6" s="63">
        <v>0.7329</v>
      </c>
      <c r="K6" s="131">
        <f>+I6*J6</f>
        <v>488.1114</v>
      </c>
      <c r="L6" s="233">
        <v>1</v>
      </c>
    </row>
    <row r="7" spans="1:12" ht="15.75" customHeight="1">
      <c r="A7" s="232"/>
      <c r="B7" s="52" t="s">
        <v>128</v>
      </c>
      <c r="C7" s="219">
        <v>297.5</v>
      </c>
      <c r="D7" s="219">
        <v>550</v>
      </c>
      <c r="E7" s="219" t="s">
        <v>149</v>
      </c>
      <c r="F7" s="219">
        <v>100</v>
      </c>
      <c r="G7" s="219">
        <v>2.5</v>
      </c>
      <c r="H7" s="219">
        <v>50</v>
      </c>
      <c r="I7" s="131">
        <f>SUM(C7:H7)</f>
        <v>1000</v>
      </c>
      <c r="J7" s="63">
        <v>0.1253</v>
      </c>
      <c r="K7" s="131">
        <f>+I7*J7</f>
        <v>125.3</v>
      </c>
      <c r="L7" s="233"/>
    </row>
    <row r="8" spans="1:12" ht="15.75" customHeight="1">
      <c r="A8" s="232"/>
      <c r="B8" s="52" t="s">
        <v>129</v>
      </c>
      <c r="C8" s="219">
        <v>297.5</v>
      </c>
      <c r="D8" s="219">
        <v>110</v>
      </c>
      <c r="E8" s="219">
        <v>110</v>
      </c>
      <c r="F8" s="219">
        <v>100</v>
      </c>
      <c r="G8" s="219">
        <v>2.5</v>
      </c>
      <c r="H8" s="219">
        <v>50</v>
      </c>
      <c r="I8" s="131">
        <f>SUM(C8:H8)</f>
        <v>670</v>
      </c>
      <c r="J8" s="63">
        <v>0.1159</v>
      </c>
      <c r="K8" s="131">
        <f>+I8*J8</f>
        <v>77.653</v>
      </c>
      <c r="L8" s="233"/>
    </row>
    <row r="9" spans="1:12" ht="15.75" customHeight="1">
      <c r="A9" s="232"/>
      <c r="B9" s="52" t="s">
        <v>130</v>
      </c>
      <c r="C9" s="219">
        <v>297.5</v>
      </c>
      <c r="D9" s="219">
        <v>550</v>
      </c>
      <c r="E9" s="219" t="s">
        <v>149</v>
      </c>
      <c r="F9" s="219">
        <v>100</v>
      </c>
      <c r="G9" s="219">
        <v>2.5</v>
      </c>
      <c r="H9" s="219">
        <v>50</v>
      </c>
      <c r="I9" s="131">
        <f>SUM(C9:H9)</f>
        <v>1000</v>
      </c>
      <c r="J9" s="63">
        <v>0.0061</v>
      </c>
      <c r="K9" s="131">
        <f>+I9*J9</f>
        <v>6.1000000000000005</v>
      </c>
      <c r="L9" s="233"/>
    </row>
    <row r="10" spans="1:12" ht="15.75" customHeight="1">
      <c r="A10" s="232"/>
      <c r="B10" s="52" t="s">
        <v>131</v>
      </c>
      <c r="C10" s="219">
        <v>297.5</v>
      </c>
      <c r="D10" s="219">
        <v>200</v>
      </c>
      <c r="E10" s="219" t="s">
        <v>149</v>
      </c>
      <c r="F10" s="219">
        <v>100</v>
      </c>
      <c r="G10" s="219">
        <v>2.5</v>
      </c>
      <c r="H10" s="219">
        <v>50</v>
      </c>
      <c r="I10" s="131">
        <f>SUM(C10:H10)</f>
        <v>650</v>
      </c>
      <c r="J10" s="63">
        <v>0.0198</v>
      </c>
      <c r="K10" s="131">
        <f>+I10*J10</f>
        <v>12.870000000000001</v>
      </c>
      <c r="L10" s="233"/>
    </row>
    <row r="11" spans="1:12" ht="15.75" customHeight="1">
      <c r="A11" s="232"/>
      <c r="B11" s="64" t="s">
        <v>150</v>
      </c>
      <c r="C11" s="65"/>
      <c r="D11" s="65"/>
      <c r="E11" s="65"/>
      <c r="F11" s="65"/>
      <c r="G11" s="65"/>
      <c r="H11" s="65"/>
      <c r="I11" s="65"/>
      <c r="J11" s="66"/>
      <c r="K11" s="65">
        <f>SUM(K6:K10)</f>
        <v>710.0344</v>
      </c>
      <c r="L11" s="66"/>
    </row>
    <row r="12" spans="1:11" s="143" customFormat="1" ht="15.75" customHeight="1">
      <c r="A12" s="139"/>
      <c r="B12" s="140"/>
      <c r="C12" s="141"/>
      <c r="D12" s="141"/>
      <c r="E12" s="141"/>
      <c r="F12" s="141"/>
      <c r="G12" s="141"/>
      <c r="H12" s="141"/>
      <c r="I12" s="141"/>
      <c r="J12" s="142"/>
      <c r="K12" s="141"/>
    </row>
    <row r="13" spans="1:12" ht="27" customHeight="1">
      <c r="A13" s="231" t="s">
        <v>133</v>
      </c>
      <c r="B13" s="231"/>
      <c r="C13" s="231"/>
      <c r="D13" s="231"/>
      <c r="E13" s="231"/>
      <c r="F13" s="231"/>
      <c r="G13" s="231"/>
      <c r="H13" s="231"/>
      <c r="I13" s="231"/>
      <c r="J13" s="231"/>
      <c r="K13" s="231"/>
      <c r="L13" s="231"/>
    </row>
    <row r="14" spans="1:12" s="60" customFormat="1" ht="12" customHeight="1">
      <c r="A14" s="237" t="s">
        <v>185</v>
      </c>
      <c r="B14" s="225" t="s">
        <v>146</v>
      </c>
      <c r="C14" s="225" t="s">
        <v>139</v>
      </c>
      <c r="D14" s="239" t="s">
        <v>140</v>
      </c>
      <c r="E14" s="238"/>
      <c r="F14" s="225" t="s">
        <v>141</v>
      </c>
      <c r="G14" s="225" t="s">
        <v>142</v>
      </c>
      <c r="H14" s="225" t="s">
        <v>143</v>
      </c>
      <c r="I14" s="225" t="s">
        <v>195</v>
      </c>
      <c r="J14" s="228" t="s">
        <v>145</v>
      </c>
      <c r="K14" s="225" t="s">
        <v>150</v>
      </c>
      <c r="L14" s="225" t="s">
        <v>151</v>
      </c>
    </row>
    <row r="15" spans="1:12" s="60" customFormat="1" ht="54" customHeight="1">
      <c r="A15" s="238"/>
      <c r="B15" s="226"/>
      <c r="C15" s="226"/>
      <c r="D15" s="61" t="s">
        <v>147</v>
      </c>
      <c r="E15" s="61" t="s">
        <v>148</v>
      </c>
      <c r="F15" s="226"/>
      <c r="G15" s="226"/>
      <c r="H15" s="226"/>
      <c r="I15" s="226"/>
      <c r="J15" s="229"/>
      <c r="K15" s="226"/>
      <c r="L15" s="226"/>
    </row>
    <row r="16" spans="1:12" ht="89.25">
      <c r="A16" s="137" t="s">
        <v>179</v>
      </c>
      <c r="B16" s="52" t="s">
        <v>134</v>
      </c>
      <c r="C16" s="62">
        <v>297.5</v>
      </c>
      <c r="D16" s="62">
        <v>0</v>
      </c>
      <c r="E16" s="62" t="s">
        <v>149</v>
      </c>
      <c r="F16" s="62">
        <v>100</v>
      </c>
      <c r="G16" s="62">
        <v>2.5</v>
      </c>
      <c r="H16" s="62">
        <v>50</v>
      </c>
      <c r="I16" s="131">
        <f>+C16+D16+F16+G16+H16</f>
        <v>450</v>
      </c>
      <c r="J16" s="63">
        <v>1</v>
      </c>
      <c r="K16" s="132">
        <f>SUM(C16+D16+F16+G16+H16)*J16</f>
        <v>450</v>
      </c>
      <c r="L16" s="223">
        <v>1</v>
      </c>
    </row>
    <row r="17" spans="1:12" ht="15">
      <c r="A17" s="134" t="s">
        <v>150</v>
      </c>
      <c r="B17" s="135"/>
      <c r="C17" s="135"/>
      <c r="D17" s="135"/>
      <c r="E17" s="135"/>
      <c r="F17" s="135"/>
      <c r="G17" s="135"/>
      <c r="H17" s="135"/>
      <c r="I17" s="135"/>
      <c r="J17" s="136"/>
      <c r="K17" s="135">
        <f>SUM(K16:K16)</f>
        <v>450</v>
      </c>
      <c r="L17" s="136"/>
    </row>
    <row r="18" spans="1:11" s="143" customFormat="1" ht="15.75" customHeight="1">
      <c r="A18" s="139"/>
      <c r="B18" s="140"/>
      <c r="C18" s="141"/>
      <c r="D18" s="141"/>
      <c r="E18" s="141"/>
      <c r="F18" s="141"/>
      <c r="G18" s="141"/>
      <c r="H18" s="141"/>
      <c r="I18" s="141"/>
      <c r="J18" s="142"/>
      <c r="K18" s="141"/>
    </row>
    <row r="19" spans="1:12" ht="24" customHeight="1">
      <c r="A19" s="231" t="s">
        <v>136</v>
      </c>
      <c r="B19" s="231"/>
      <c r="C19" s="231"/>
      <c r="D19" s="231"/>
      <c r="E19" s="231"/>
      <c r="F19" s="231"/>
      <c r="G19" s="231"/>
      <c r="H19" s="231"/>
      <c r="I19" s="231"/>
      <c r="J19" s="231"/>
      <c r="K19" s="231"/>
      <c r="L19" s="231"/>
    </row>
    <row r="20" spans="1:12" s="60" customFormat="1" ht="12" customHeight="1">
      <c r="A20" s="237" t="s">
        <v>185</v>
      </c>
      <c r="B20" s="225" t="s">
        <v>146</v>
      </c>
      <c r="C20" s="225" t="s">
        <v>139</v>
      </c>
      <c r="D20" s="234" t="s">
        <v>140</v>
      </c>
      <c r="E20" s="235"/>
      <c r="F20" s="225" t="s">
        <v>141</v>
      </c>
      <c r="G20" s="225" t="s">
        <v>142</v>
      </c>
      <c r="H20" s="225" t="s">
        <v>143</v>
      </c>
      <c r="I20" s="225" t="s">
        <v>195</v>
      </c>
      <c r="J20" s="228" t="s">
        <v>145</v>
      </c>
      <c r="K20" s="225" t="s">
        <v>150</v>
      </c>
      <c r="L20" s="225" t="s">
        <v>151</v>
      </c>
    </row>
    <row r="21" spans="1:12" s="60" customFormat="1" ht="54" customHeight="1">
      <c r="A21" s="238"/>
      <c r="B21" s="226"/>
      <c r="C21" s="226"/>
      <c r="D21" s="61" t="s">
        <v>147</v>
      </c>
      <c r="E21" s="61" t="s">
        <v>148</v>
      </c>
      <c r="F21" s="226"/>
      <c r="G21" s="226"/>
      <c r="H21" s="226"/>
      <c r="I21" s="226"/>
      <c r="J21" s="229"/>
      <c r="K21" s="226"/>
      <c r="L21" s="226"/>
    </row>
    <row r="22" spans="1:12" ht="27.75" customHeight="1">
      <c r="A22" s="221" t="s">
        <v>186</v>
      </c>
      <c r="B22" s="52" t="s">
        <v>137</v>
      </c>
      <c r="C22" s="62">
        <v>297.5</v>
      </c>
      <c r="D22" s="62">
        <v>240</v>
      </c>
      <c r="E22" s="62">
        <v>150</v>
      </c>
      <c r="F22" s="62">
        <v>100</v>
      </c>
      <c r="G22" s="62">
        <v>0</v>
      </c>
      <c r="H22" s="67">
        <v>50</v>
      </c>
      <c r="I22" s="67">
        <f>SUM(C22:H22)</f>
        <v>837.5</v>
      </c>
      <c r="J22" s="63">
        <v>1</v>
      </c>
      <c r="K22" s="132">
        <f>SUM(C22+D22+E22+F22+G22+H22)*J22</f>
        <v>837.5</v>
      </c>
      <c r="L22" s="222">
        <v>1</v>
      </c>
    </row>
    <row r="23" spans="1:12" ht="27.75" customHeight="1">
      <c r="A23" s="220" t="s">
        <v>187</v>
      </c>
      <c r="B23" s="52" t="s">
        <v>137</v>
      </c>
      <c r="C23" s="62">
        <v>275.4065125</v>
      </c>
      <c r="D23" s="62">
        <v>230</v>
      </c>
      <c r="E23" s="62">
        <v>150</v>
      </c>
      <c r="F23" s="62">
        <v>100</v>
      </c>
      <c r="G23" s="62">
        <v>0</v>
      </c>
      <c r="H23" s="67">
        <v>50</v>
      </c>
      <c r="I23" s="67">
        <f>SUM(C23:H23)</f>
        <v>805.4065125</v>
      </c>
      <c r="J23" s="63">
        <v>1</v>
      </c>
      <c r="K23" s="132">
        <f>SUM(C23+D23+E23+F23+G23+H23)*J23</f>
        <v>805.4065125</v>
      </c>
      <c r="L23" s="133">
        <v>2</v>
      </c>
    </row>
    <row r="24" spans="1:11" s="143" customFormat="1" ht="15.75" customHeight="1">
      <c r="A24" s="139"/>
      <c r="B24" s="140"/>
      <c r="C24" s="141"/>
      <c r="D24" s="141"/>
      <c r="E24" s="141"/>
      <c r="F24" s="141"/>
      <c r="G24" s="141"/>
      <c r="H24" s="141"/>
      <c r="I24" s="141"/>
      <c r="J24" s="142"/>
      <c r="K24" s="141"/>
    </row>
    <row r="25" spans="1:12" ht="24" customHeight="1">
      <c r="A25" s="231" t="s">
        <v>178</v>
      </c>
      <c r="B25" s="231"/>
      <c r="C25" s="231"/>
      <c r="D25" s="231"/>
      <c r="E25" s="231"/>
      <c r="F25" s="231"/>
      <c r="G25" s="231"/>
      <c r="H25" s="231"/>
      <c r="I25" s="231"/>
      <c r="J25" s="231"/>
      <c r="K25" s="231"/>
      <c r="L25" s="231"/>
    </row>
    <row r="26" spans="1:12" s="60" customFormat="1" ht="12" customHeight="1">
      <c r="A26" s="237" t="s">
        <v>185</v>
      </c>
      <c r="B26" s="225" t="s">
        <v>146</v>
      </c>
      <c r="C26" s="225" t="s">
        <v>139</v>
      </c>
      <c r="D26" s="239" t="s">
        <v>140</v>
      </c>
      <c r="E26" s="238"/>
      <c r="F26" s="225" t="s">
        <v>141</v>
      </c>
      <c r="G26" s="225" t="s">
        <v>142</v>
      </c>
      <c r="H26" s="225" t="s">
        <v>143</v>
      </c>
      <c r="I26" s="225" t="s">
        <v>195</v>
      </c>
      <c r="J26" s="228" t="s">
        <v>145</v>
      </c>
      <c r="K26" s="225" t="s">
        <v>150</v>
      </c>
      <c r="L26" s="225" t="s">
        <v>151</v>
      </c>
    </row>
    <row r="27" spans="1:12" s="60" customFormat="1" ht="54" customHeight="1">
      <c r="A27" s="238"/>
      <c r="B27" s="226"/>
      <c r="C27" s="226"/>
      <c r="D27" s="61" t="s">
        <v>147</v>
      </c>
      <c r="E27" s="61" t="s">
        <v>148</v>
      </c>
      <c r="F27" s="226"/>
      <c r="G27" s="226"/>
      <c r="H27" s="226"/>
      <c r="I27" s="226"/>
      <c r="J27" s="229"/>
      <c r="K27" s="226"/>
      <c r="L27" s="226"/>
    </row>
    <row r="28" spans="1:12" ht="89.25">
      <c r="A28" s="220" t="s">
        <v>179</v>
      </c>
      <c r="B28" s="52" t="s">
        <v>188</v>
      </c>
      <c r="C28" s="62">
        <v>290.73774606623215</v>
      </c>
      <c r="D28" s="62">
        <v>313.3333333333333</v>
      </c>
      <c r="E28" s="62">
        <v>100</v>
      </c>
      <c r="F28" s="62">
        <v>100</v>
      </c>
      <c r="G28" s="62">
        <v>0</v>
      </c>
      <c r="H28" s="67">
        <v>50</v>
      </c>
      <c r="I28" s="67">
        <f>SUM(C28:H28)</f>
        <v>854.0710793995654</v>
      </c>
      <c r="J28" s="63">
        <v>1</v>
      </c>
      <c r="K28" s="132">
        <f>SUM(C28+D28+E28+F28+G28+H28)*J28</f>
        <v>854.0710793995654</v>
      </c>
      <c r="L28" s="222">
        <v>1</v>
      </c>
    </row>
    <row r="29" spans="1:12" ht="31.5" customHeight="1">
      <c r="A29" s="220" t="s">
        <v>187</v>
      </c>
      <c r="B29" s="52" t="s">
        <v>188</v>
      </c>
      <c r="C29" s="62">
        <v>297.5</v>
      </c>
      <c r="D29" s="62">
        <v>170</v>
      </c>
      <c r="E29" s="62">
        <v>100</v>
      </c>
      <c r="F29" s="62">
        <v>100</v>
      </c>
      <c r="G29" s="62">
        <v>0</v>
      </c>
      <c r="H29" s="67">
        <v>50</v>
      </c>
      <c r="I29" s="67">
        <f>SUM(C29:H29)</f>
        <v>717.5</v>
      </c>
      <c r="J29" s="63">
        <v>1</v>
      </c>
      <c r="K29" s="132">
        <f>SUM(C29+D29+E29+F29+G29+H29)*J29</f>
        <v>717.5</v>
      </c>
      <c r="L29" s="133">
        <v>2</v>
      </c>
    </row>
  </sheetData>
  <sheetProtection/>
  <mergeCells count="52">
    <mergeCell ref="L20:L21"/>
    <mergeCell ref="C26:C27"/>
    <mergeCell ref="D26:E26"/>
    <mergeCell ref="B14:B15"/>
    <mergeCell ref="A20:A21"/>
    <mergeCell ref="B20:B21"/>
    <mergeCell ref="A26:A27"/>
    <mergeCell ref="B26:B27"/>
    <mergeCell ref="K20:K21"/>
    <mergeCell ref="L26:L27"/>
    <mergeCell ref="A3:L3"/>
    <mergeCell ref="A13:L13"/>
    <mergeCell ref="A19:L19"/>
    <mergeCell ref="A4:A5"/>
    <mergeCell ref="B4:B5"/>
    <mergeCell ref="A14:A15"/>
    <mergeCell ref="D4:E4"/>
    <mergeCell ref="C4:C5"/>
    <mergeCell ref="C14:C15"/>
    <mergeCell ref="J20:J21"/>
    <mergeCell ref="F26:F27"/>
    <mergeCell ref="G26:G27"/>
    <mergeCell ref="H26:H27"/>
    <mergeCell ref="J26:J27"/>
    <mergeCell ref="K26:K27"/>
    <mergeCell ref="G14:G15"/>
    <mergeCell ref="C20:C21"/>
    <mergeCell ref="D20:E20"/>
    <mergeCell ref="F20:F21"/>
    <mergeCell ref="G20:G21"/>
    <mergeCell ref="H20:H21"/>
    <mergeCell ref="D14:E14"/>
    <mergeCell ref="I20:I21"/>
    <mergeCell ref="I26:I27"/>
    <mergeCell ref="A1:L1"/>
    <mergeCell ref="J4:J5"/>
    <mergeCell ref="K4:K5"/>
    <mergeCell ref="A2:L2"/>
    <mergeCell ref="A25:L25"/>
    <mergeCell ref="A6:A11"/>
    <mergeCell ref="L6:L10"/>
    <mergeCell ref="H14:H15"/>
    <mergeCell ref="H4:H5"/>
    <mergeCell ref="G4:G5"/>
    <mergeCell ref="F4:F5"/>
    <mergeCell ref="L4:L5"/>
    <mergeCell ref="I4:I5"/>
    <mergeCell ref="I14:I15"/>
    <mergeCell ref="J14:J15"/>
    <mergeCell ref="K14:K15"/>
    <mergeCell ref="L14:L15"/>
    <mergeCell ref="F14:F15"/>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G26"/>
  <sheetViews>
    <sheetView zoomScalePageLayoutView="0" workbookViewId="0" topLeftCell="A1">
      <selection activeCell="B4" sqref="B4:D4"/>
    </sheetView>
  </sheetViews>
  <sheetFormatPr defaultColWidth="11.57421875" defaultRowHeight="15"/>
  <cols>
    <col min="1" max="1" width="2.140625" style="11" customWidth="1"/>
    <col min="2" max="2" width="74.421875" style="11" customWidth="1"/>
    <col min="3" max="3" width="15.421875" style="11" customWidth="1"/>
    <col min="4" max="4" width="35.421875" style="11" customWidth="1"/>
    <col min="5" max="5" width="12.8515625" style="11" customWidth="1"/>
    <col min="6" max="6" width="35.421875" style="11" customWidth="1"/>
    <col min="7" max="7" width="11.421875" style="11" customWidth="1"/>
    <col min="8" max="16384" width="11.57421875" style="11" customWidth="1"/>
  </cols>
  <sheetData>
    <row r="1" spans="2:7" s="30" customFormat="1" ht="30" customHeight="1">
      <c r="B1" s="290" t="s">
        <v>46</v>
      </c>
      <c r="C1" s="291"/>
      <c r="D1" s="291"/>
      <c r="E1" s="291"/>
      <c r="F1" s="291"/>
      <c r="G1" s="291"/>
    </row>
    <row r="2" spans="2:4" s="30" customFormat="1" ht="9.75" customHeight="1">
      <c r="B2" s="261"/>
      <c r="C2" s="262"/>
      <c r="D2" s="273"/>
    </row>
    <row r="3" spans="2:7" s="30" customFormat="1" ht="18" customHeight="1">
      <c r="B3" s="290" t="s">
        <v>194</v>
      </c>
      <c r="C3" s="291"/>
      <c r="D3" s="291"/>
      <c r="E3" s="291"/>
      <c r="F3" s="291"/>
      <c r="G3" s="291"/>
    </row>
    <row r="4" spans="2:4" s="31" customFormat="1" ht="9.75" customHeight="1">
      <c r="B4" s="261"/>
      <c r="C4" s="262"/>
      <c r="D4" s="273"/>
    </row>
    <row r="5" spans="2:7" s="31" customFormat="1" ht="17.25" customHeight="1">
      <c r="B5" s="290" t="s">
        <v>4</v>
      </c>
      <c r="C5" s="291"/>
      <c r="D5" s="291"/>
      <c r="E5" s="291"/>
      <c r="F5" s="291"/>
      <c r="G5" s="291"/>
    </row>
    <row r="6" spans="2:7" s="31" customFormat="1" ht="16.5">
      <c r="B6" s="32"/>
      <c r="C6" s="33"/>
      <c r="D6" s="34"/>
      <c r="E6" s="33"/>
      <c r="F6" s="34"/>
      <c r="G6" s="33"/>
    </row>
    <row r="7" spans="2:7" s="31" customFormat="1" ht="25.5">
      <c r="B7" s="212" t="s">
        <v>3</v>
      </c>
      <c r="C7" s="190" t="s">
        <v>166</v>
      </c>
      <c r="D7" s="176" t="s">
        <v>152</v>
      </c>
      <c r="E7" s="190" t="s">
        <v>163</v>
      </c>
      <c r="F7" s="176" t="s">
        <v>167</v>
      </c>
      <c r="G7" s="190" t="s">
        <v>163</v>
      </c>
    </row>
    <row r="8" spans="2:7" s="31" customFormat="1" ht="87.75" customHeight="1">
      <c r="B8" s="41" t="s">
        <v>85</v>
      </c>
      <c r="C8" s="38">
        <v>110</v>
      </c>
      <c r="D8" s="38" t="s">
        <v>100</v>
      </c>
      <c r="E8" s="130">
        <f>1000000000*C8/1500000000</f>
        <v>73.33333333333333</v>
      </c>
      <c r="F8" s="38" t="s">
        <v>169</v>
      </c>
      <c r="G8" s="38">
        <f>1500000000*C8/1500000000</f>
        <v>110</v>
      </c>
    </row>
    <row r="9" spans="2:7" s="31" customFormat="1" ht="99" customHeight="1">
      <c r="B9" s="41" t="s">
        <v>86</v>
      </c>
      <c r="C9" s="38">
        <v>120</v>
      </c>
      <c r="D9" s="38" t="s">
        <v>101</v>
      </c>
      <c r="E9" s="38">
        <f>200000000*C9/200000000</f>
        <v>120</v>
      </c>
      <c r="F9" s="38" t="s">
        <v>170</v>
      </c>
      <c r="G9" s="130">
        <f>50000000*C9/200000000</f>
        <v>30</v>
      </c>
    </row>
    <row r="10" spans="2:7" s="31" customFormat="1" ht="105" customHeight="1">
      <c r="B10" s="41" t="s">
        <v>87</v>
      </c>
      <c r="C10" s="38">
        <v>120</v>
      </c>
      <c r="D10" s="38" t="s">
        <v>102</v>
      </c>
      <c r="E10" s="38">
        <f>200000000*C10/200000000</f>
        <v>120</v>
      </c>
      <c r="F10" s="38" t="s">
        <v>170</v>
      </c>
      <c r="G10" s="130">
        <f>50000000*C10/200000000</f>
        <v>30</v>
      </c>
    </row>
    <row r="11" spans="2:7" s="31" customFormat="1" ht="16.5">
      <c r="B11" s="213" t="s">
        <v>24</v>
      </c>
      <c r="C11" s="214">
        <f>SUM(C8:C10)</f>
        <v>350</v>
      </c>
      <c r="D11" s="215"/>
      <c r="E11" s="216">
        <f>SUM(E8:E10)</f>
        <v>313.3333333333333</v>
      </c>
      <c r="F11" s="215"/>
      <c r="G11" s="214">
        <f>SUM(G8:G10)</f>
        <v>170</v>
      </c>
    </row>
    <row r="12" spans="2:7" s="31" customFormat="1" ht="16.5">
      <c r="B12" s="35"/>
      <c r="C12" s="36"/>
      <c r="D12" s="37"/>
      <c r="E12" s="36"/>
      <c r="F12" s="37"/>
      <c r="G12" s="36"/>
    </row>
    <row r="13" spans="2:4" s="31" customFormat="1" ht="16.5">
      <c r="B13" s="302" t="s">
        <v>53</v>
      </c>
      <c r="C13" s="303"/>
      <c r="D13" s="310"/>
    </row>
    <row r="14" spans="2:7" s="31" customFormat="1" ht="16.5">
      <c r="B14" s="35"/>
      <c r="C14" s="36"/>
      <c r="D14" s="37"/>
      <c r="E14" s="36"/>
      <c r="F14" s="37"/>
      <c r="G14" s="36"/>
    </row>
    <row r="15" spans="2:7" s="31" customFormat="1" ht="25.5">
      <c r="B15" s="212" t="s">
        <v>45</v>
      </c>
      <c r="C15" s="190" t="s">
        <v>166</v>
      </c>
      <c r="D15" s="176" t="s">
        <v>152</v>
      </c>
      <c r="E15" s="190" t="s">
        <v>163</v>
      </c>
      <c r="F15" s="176" t="s">
        <v>167</v>
      </c>
      <c r="G15" s="190" t="s">
        <v>163</v>
      </c>
    </row>
    <row r="16" spans="2:7" s="31" customFormat="1" ht="69.75" customHeight="1">
      <c r="B16" s="39" t="s">
        <v>84</v>
      </c>
      <c r="C16" s="40"/>
      <c r="D16" s="40"/>
      <c r="E16" s="40"/>
      <c r="F16" s="40"/>
      <c r="G16" s="40"/>
    </row>
    <row r="17" spans="2:7" s="31" customFormat="1" ht="16.5">
      <c r="B17" s="47" t="s">
        <v>80</v>
      </c>
      <c r="C17" s="48">
        <v>200</v>
      </c>
      <c r="D17" s="48"/>
      <c r="E17" s="48"/>
      <c r="F17" s="48"/>
      <c r="G17" s="48"/>
    </row>
    <row r="18" spans="2:7" s="31" customFormat="1" ht="27" customHeight="1">
      <c r="B18" s="47" t="s">
        <v>81</v>
      </c>
      <c r="C18" s="48">
        <v>175</v>
      </c>
      <c r="D18" s="48"/>
      <c r="E18" s="48"/>
      <c r="F18" s="48"/>
      <c r="G18" s="48"/>
    </row>
    <row r="19" spans="2:7" s="31" customFormat="1" ht="16.5">
      <c r="B19" s="47" t="s">
        <v>82</v>
      </c>
      <c r="C19" s="48">
        <v>150</v>
      </c>
      <c r="D19" s="48"/>
      <c r="E19" s="48"/>
      <c r="F19" s="48"/>
      <c r="G19" s="48"/>
    </row>
    <row r="20" spans="2:7" s="31" customFormat="1" ht="81">
      <c r="B20" s="45" t="s">
        <v>88</v>
      </c>
      <c r="C20" s="42">
        <v>100</v>
      </c>
      <c r="D20" s="42" t="s">
        <v>103</v>
      </c>
      <c r="E20" s="42">
        <v>100</v>
      </c>
      <c r="F20" s="42" t="s">
        <v>176</v>
      </c>
      <c r="G20" s="42">
        <v>100</v>
      </c>
    </row>
    <row r="21" spans="2:7" s="31" customFormat="1" ht="16.5">
      <c r="B21" s="47" t="s">
        <v>89</v>
      </c>
      <c r="C21" s="48">
        <v>50</v>
      </c>
      <c r="D21" s="48"/>
      <c r="E21" s="48"/>
      <c r="F21" s="48"/>
      <c r="G21" s="48"/>
    </row>
    <row r="22" spans="2:7" s="31" customFormat="1" ht="16.5">
      <c r="B22" s="47" t="s">
        <v>90</v>
      </c>
      <c r="C22" s="48">
        <v>75</v>
      </c>
      <c r="D22" s="48"/>
      <c r="E22" s="48"/>
      <c r="F22" s="48"/>
      <c r="G22" s="48"/>
    </row>
    <row r="23" spans="2:7" s="31" customFormat="1" ht="16.5">
      <c r="B23" s="47" t="s">
        <v>91</v>
      </c>
      <c r="C23" s="48">
        <v>25</v>
      </c>
      <c r="D23" s="48"/>
      <c r="E23" s="48"/>
      <c r="F23" s="48"/>
      <c r="G23" s="48"/>
    </row>
    <row r="24" spans="2:7" s="31" customFormat="1" ht="16.5">
      <c r="B24" s="47" t="s">
        <v>92</v>
      </c>
      <c r="C24" s="48">
        <v>0</v>
      </c>
      <c r="D24" s="48"/>
      <c r="E24" s="48"/>
      <c r="F24" s="48"/>
      <c r="G24" s="48"/>
    </row>
    <row r="25" spans="2:7" s="31" customFormat="1" ht="13.5" customHeight="1">
      <c r="B25" s="47" t="s">
        <v>93</v>
      </c>
      <c r="C25" s="48" t="s">
        <v>83</v>
      </c>
      <c r="D25" s="48"/>
      <c r="E25" s="48"/>
      <c r="F25" s="48"/>
      <c r="G25" s="48"/>
    </row>
    <row r="26" spans="2:7" s="85" customFormat="1" ht="13.5" customHeight="1">
      <c r="B26" s="217" t="s">
        <v>164</v>
      </c>
      <c r="C26" s="218"/>
      <c r="D26" s="218"/>
      <c r="E26" s="218">
        <f>SUM(E16:E25)</f>
        <v>100</v>
      </c>
      <c r="F26" s="218"/>
      <c r="G26" s="218">
        <f>SUM(G16:G25)</f>
        <v>100</v>
      </c>
    </row>
  </sheetData>
  <sheetProtection/>
  <mergeCells count="6">
    <mergeCell ref="B13:D13"/>
    <mergeCell ref="B2:D2"/>
    <mergeCell ref="B4:D4"/>
    <mergeCell ref="B1:G1"/>
    <mergeCell ref="B3:G3"/>
    <mergeCell ref="B5:G5"/>
  </mergeCells>
  <printOptions/>
  <pageMargins left="0.7" right="0.7" top="0.75" bottom="0.75" header="0.3" footer="0.3"/>
  <pageSetup fitToHeight="0"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dimension ref="A1:L52"/>
  <sheetViews>
    <sheetView zoomScalePageLayoutView="0" workbookViewId="0" topLeftCell="A8">
      <selection activeCell="E34" sqref="E34"/>
    </sheetView>
  </sheetViews>
  <sheetFormatPr defaultColWidth="0" defaultRowHeight="15" zeroHeight="1"/>
  <cols>
    <col min="1" max="1" width="34.140625" style="51" customWidth="1"/>
    <col min="2" max="2" width="19.140625" style="58" customWidth="1"/>
    <col min="3" max="3" width="11.8515625" style="59" customWidth="1"/>
    <col min="4" max="5" width="20.140625" style="51" customWidth="1"/>
    <col min="6" max="9" width="19.140625" style="51" customWidth="1"/>
    <col min="10" max="10" width="19.140625" style="86" customWidth="1"/>
    <col min="11" max="11" width="11.421875" style="86" customWidth="1"/>
    <col min="12" max="12" width="14.421875" style="86" hidden="1" customWidth="1"/>
    <col min="13" max="13" width="0" style="86" hidden="1" customWidth="1"/>
    <col min="14" max="14" width="14.421875" style="86" hidden="1" customWidth="1"/>
    <col min="15" max="16384" width="0" style="86" hidden="1" customWidth="1"/>
  </cols>
  <sheetData>
    <row r="1" spans="1:10" ht="48" customHeight="1">
      <c r="A1" s="254" t="s">
        <v>177</v>
      </c>
      <c r="B1" s="255"/>
      <c r="C1" s="255"/>
      <c r="D1" s="255"/>
      <c r="E1" s="255"/>
      <c r="F1" s="255"/>
      <c r="G1" s="255"/>
      <c r="H1" s="91"/>
      <c r="I1" s="91"/>
      <c r="J1" s="91"/>
    </row>
    <row r="2" spans="1:10" ht="15" hidden="1">
      <c r="A2" s="250"/>
      <c r="B2" s="250"/>
      <c r="C2" s="250"/>
      <c r="D2" s="250"/>
      <c r="E2" s="250"/>
      <c r="F2" s="92"/>
      <c r="G2" s="92"/>
      <c r="H2" s="92"/>
      <c r="I2" s="92"/>
      <c r="J2" s="92"/>
    </row>
    <row r="3" spans="1:10" ht="42.75" customHeight="1" thickBot="1">
      <c r="A3" s="254" t="s">
        <v>121</v>
      </c>
      <c r="B3" s="255"/>
      <c r="C3" s="255"/>
      <c r="D3" s="255"/>
      <c r="E3" s="255"/>
      <c r="F3" s="255"/>
      <c r="G3" s="255"/>
      <c r="H3" s="91"/>
      <c r="I3" s="91"/>
      <c r="J3" s="91"/>
    </row>
    <row r="4" spans="1:10" ht="27.75" customHeight="1">
      <c r="A4" s="243" t="s">
        <v>126</v>
      </c>
      <c r="B4" s="244"/>
      <c r="C4" s="244"/>
      <c r="D4" s="244"/>
      <c r="E4" s="245"/>
      <c r="F4" s="144"/>
      <c r="G4" s="145"/>
      <c r="H4" s="94"/>
      <c r="I4" s="94"/>
      <c r="J4" s="94"/>
    </row>
    <row r="5" spans="1:10" ht="47.25" customHeight="1">
      <c r="A5" s="242" t="s">
        <v>122</v>
      </c>
      <c r="B5" s="248" t="s">
        <v>123</v>
      </c>
      <c r="C5" s="249" t="s">
        <v>124</v>
      </c>
      <c r="D5" s="246" t="s">
        <v>179</v>
      </c>
      <c r="E5" s="247"/>
      <c r="F5" s="92"/>
      <c r="G5" s="146"/>
      <c r="H5" s="92"/>
      <c r="I5" s="92"/>
      <c r="J5" s="92"/>
    </row>
    <row r="6" spans="1:10" ht="33.75" customHeight="1">
      <c r="A6" s="242"/>
      <c r="B6" s="248"/>
      <c r="C6" s="249"/>
      <c r="D6" s="98" t="s">
        <v>183</v>
      </c>
      <c r="E6" s="98" t="s">
        <v>125</v>
      </c>
      <c r="F6" s="93"/>
      <c r="G6" s="147"/>
      <c r="H6" s="93"/>
      <c r="I6" s="93"/>
      <c r="J6" s="93"/>
    </row>
    <row r="7" spans="1:9" ht="14.25">
      <c r="A7" s="148"/>
      <c r="B7" s="149"/>
      <c r="C7" s="150"/>
      <c r="D7" s="138"/>
      <c r="E7" s="138"/>
      <c r="F7" s="151"/>
      <c r="G7" s="152"/>
      <c r="H7" s="86"/>
      <c r="I7" s="86"/>
    </row>
    <row r="8" spans="1:10" s="87" customFormat="1" ht="18" customHeight="1">
      <c r="A8" s="153" t="s">
        <v>127</v>
      </c>
      <c r="B8" s="54">
        <v>365</v>
      </c>
      <c r="C8" s="256">
        <v>297.5</v>
      </c>
      <c r="D8" s="53">
        <v>165142163</v>
      </c>
      <c r="E8" s="256">
        <v>297.5</v>
      </c>
      <c r="F8" s="90"/>
      <c r="G8" s="154"/>
      <c r="H8" s="90"/>
      <c r="I8" s="90"/>
      <c r="J8" s="90"/>
    </row>
    <row r="9" spans="1:10" s="87" customFormat="1" ht="18" customHeight="1">
      <c r="A9" s="153" t="s">
        <v>128</v>
      </c>
      <c r="B9" s="54">
        <v>365</v>
      </c>
      <c r="C9" s="257"/>
      <c r="D9" s="53">
        <v>30070159</v>
      </c>
      <c r="E9" s="257"/>
      <c r="F9" s="90"/>
      <c r="G9" s="154"/>
      <c r="H9" s="90"/>
      <c r="I9" s="90"/>
      <c r="J9" s="90"/>
    </row>
    <row r="10" spans="1:10" s="87" customFormat="1" ht="18" customHeight="1">
      <c r="A10" s="153" t="s">
        <v>129</v>
      </c>
      <c r="B10" s="54">
        <v>365</v>
      </c>
      <c r="C10" s="257"/>
      <c r="D10" s="53">
        <v>40093545</v>
      </c>
      <c r="E10" s="257"/>
      <c r="F10" s="90"/>
      <c r="G10" s="154"/>
      <c r="H10" s="90"/>
      <c r="I10" s="90"/>
      <c r="J10" s="90"/>
    </row>
    <row r="11" spans="1:10" s="87" customFormat="1" ht="18" customHeight="1">
      <c r="A11" s="153" t="s">
        <v>130</v>
      </c>
      <c r="B11" s="54">
        <v>365</v>
      </c>
      <c r="C11" s="257"/>
      <c r="D11" s="53">
        <v>1968880</v>
      </c>
      <c r="E11" s="257"/>
      <c r="F11" s="90"/>
      <c r="G11" s="154"/>
      <c r="H11" s="90"/>
      <c r="I11" s="90"/>
      <c r="J11" s="90"/>
    </row>
    <row r="12" spans="1:10" s="87" customFormat="1" ht="18" customHeight="1">
      <c r="A12" s="153" t="s">
        <v>131</v>
      </c>
      <c r="B12" s="54">
        <v>365</v>
      </c>
      <c r="C12" s="258"/>
      <c r="D12" s="53">
        <f>(3861331+45123)</f>
        <v>3906454</v>
      </c>
      <c r="E12" s="258"/>
      <c r="F12" s="90"/>
      <c r="G12" s="154"/>
      <c r="H12" s="90"/>
      <c r="I12" s="90"/>
      <c r="J12" s="90"/>
    </row>
    <row r="13" spans="1:12" s="87" customFormat="1" ht="18" customHeight="1">
      <c r="A13" s="155" t="s">
        <v>132</v>
      </c>
      <c r="B13" s="57"/>
      <c r="C13" s="57"/>
      <c r="D13" s="56">
        <f>SUM(D8:D12)</f>
        <v>241181201</v>
      </c>
      <c r="E13" s="57"/>
      <c r="F13" s="90"/>
      <c r="G13" s="154"/>
      <c r="H13" s="90"/>
      <c r="I13" s="90"/>
      <c r="J13" s="89"/>
      <c r="L13" s="95"/>
    </row>
    <row r="14" spans="1:10" s="87" customFormat="1" ht="21" customHeight="1" thickBot="1">
      <c r="A14" s="156"/>
      <c r="B14" s="157"/>
      <c r="C14" s="157"/>
      <c r="D14" s="158"/>
      <c r="E14" s="157"/>
      <c r="F14" s="159"/>
      <c r="G14" s="160"/>
      <c r="H14" s="90"/>
      <c r="I14" s="90"/>
      <c r="J14" s="96"/>
    </row>
    <row r="15" spans="1:10" s="87" customFormat="1" ht="28.5" customHeight="1">
      <c r="A15" s="243" t="s">
        <v>133</v>
      </c>
      <c r="B15" s="244"/>
      <c r="C15" s="244"/>
      <c r="D15" s="244"/>
      <c r="E15" s="245"/>
      <c r="F15" s="161"/>
      <c r="G15" s="162"/>
      <c r="H15" s="90"/>
      <c r="I15" s="90"/>
      <c r="J15" s="94"/>
    </row>
    <row r="16" spans="1:12" s="87" customFormat="1" ht="40.5" customHeight="1">
      <c r="A16" s="242" t="s">
        <v>122</v>
      </c>
      <c r="B16" s="248" t="s">
        <v>123</v>
      </c>
      <c r="C16" s="249" t="s">
        <v>124</v>
      </c>
      <c r="D16" s="246" t="s">
        <v>179</v>
      </c>
      <c r="E16" s="247"/>
      <c r="F16" s="90"/>
      <c r="G16" s="154"/>
      <c r="H16" s="90"/>
      <c r="I16" s="90"/>
      <c r="J16" s="90"/>
      <c r="K16" s="90"/>
      <c r="L16" s="93"/>
    </row>
    <row r="17" spans="1:12" s="87" customFormat="1" ht="25.5">
      <c r="A17" s="242"/>
      <c r="B17" s="248"/>
      <c r="C17" s="249"/>
      <c r="D17" s="98" t="s">
        <v>183</v>
      </c>
      <c r="E17" s="98" t="s">
        <v>125</v>
      </c>
      <c r="F17" s="90"/>
      <c r="G17" s="154"/>
      <c r="H17" s="90"/>
      <c r="I17" s="90"/>
      <c r="J17" s="90"/>
      <c r="K17" s="90"/>
      <c r="L17" s="90"/>
    </row>
    <row r="18" spans="1:10" s="87" customFormat="1" ht="25.5">
      <c r="A18" s="153" t="s">
        <v>134</v>
      </c>
      <c r="B18" s="54">
        <v>365</v>
      </c>
      <c r="C18" s="55">
        <v>297.5</v>
      </c>
      <c r="D18" s="53">
        <v>922845000</v>
      </c>
      <c r="E18" s="55">
        <f>C18</f>
        <v>297.5</v>
      </c>
      <c r="F18" s="90"/>
      <c r="G18" s="154"/>
      <c r="H18" s="90"/>
      <c r="I18" s="90"/>
      <c r="J18" s="90"/>
    </row>
    <row r="19" spans="1:10" s="87" customFormat="1" ht="12.75">
      <c r="A19" s="155" t="s">
        <v>135</v>
      </c>
      <c r="B19" s="57"/>
      <c r="C19" s="57"/>
      <c r="D19" s="56">
        <f>SUM(D18:D18)</f>
        <v>922845000</v>
      </c>
      <c r="E19" s="57"/>
      <c r="F19" s="90"/>
      <c r="G19" s="154"/>
      <c r="H19" s="90"/>
      <c r="I19" s="90"/>
      <c r="J19" s="89"/>
    </row>
    <row r="20" spans="1:10" s="87" customFormat="1" ht="13.5" thickBot="1">
      <c r="A20" s="163"/>
      <c r="B20" s="164"/>
      <c r="C20" s="164"/>
      <c r="D20" s="165"/>
      <c r="E20" s="166"/>
      <c r="F20" s="159"/>
      <c r="G20" s="160"/>
      <c r="H20" s="90"/>
      <c r="I20" s="90"/>
      <c r="J20" s="89"/>
    </row>
    <row r="21" spans="1:10" s="87" customFormat="1" ht="28.5" customHeight="1">
      <c r="A21" s="251" t="s">
        <v>136</v>
      </c>
      <c r="B21" s="252"/>
      <c r="C21" s="252"/>
      <c r="D21" s="252"/>
      <c r="E21" s="252"/>
      <c r="F21" s="252"/>
      <c r="G21" s="253"/>
      <c r="H21" s="90"/>
      <c r="I21" s="90"/>
      <c r="J21" s="94"/>
    </row>
    <row r="22" spans="1:12" s="87" customFormat="1" ht="40.5" customHeight="1">
      <c r="A22" s="242" t="s">
        <v>122</v>
      </c>
      <c r="B22" s="248" t="s">
        <v>123</v>
      </c>
      <c r="C22" s="249" t="s">
        <v>124</v>
      </c>
      <c r="D22" s="246" t="s">
        <v>165</v>
      </c>
      <c r="E22" s="247"/>
      <c r="F22" s="240" t="s">
        <v>167</v>
      </c>
      <c r="G22" s="241"/>
      <c r="H22" s="90"/>
      <c r="I22" s="90"/>
      <c r="J22" s="90"/>
      <c r="K22" s="90"/>
      <c r="L22" s="93"/>
    </row>
    <row r="23" spans="1:12" s="87" customFormat="1" ht="25.5">
      <c r="A23" s="242"/>
      <c r="B23" s="248"/>
      <c r="C23" s="249"/>
      <c r="D23" s="98" t="s">
        <v>183</v>
      </c>
      <c r="E23" s="98" t="s">
        <v>125</v>
      </c>
      <c r="F23" s="98" t="s">
        <v>183</v>
      </c>
      <c r="G23" s="167" t="s">
        <v>125</v>
      </c>
      <c r="H23" s="90"/>
      <c r="I23" s="90"/>
      <c r="J23" s="90"/>
      <c r="K23" s="90"/>
      <c r="L23" s="90"/>
    </row>
    <row r="24" spans="1:12" s="87" customFormat="1" ht="14.25">
      <c r="A24" s="153" t="s">
        <v>137</v>
      </c>
      <c r="B24" s="54">
        <v>365</v>
      </c>
      <c r="C24" s="102" t="s">
        <v>180</v>
      </c>
      <c r="D24" s="53">
        <v>286422773</v>
      </c>
      <c r="E24" s="55">
        <f>D24*C24/D24</f>
        <v>297.5</v>
      </c>
      <c r="F24" s="53">
        <v>309400000</v>
      </c>
      <c r="G24" s="168">
        <f>D24*C24/F24</f>
        <v>275.4065125</v>
      </c>
      <c r="H24" s="86"/>
      <c r="I24" s="86"/>
      <c r="J24" s="86"/>
      <c r="K24" s="86"/>
      <c r="L24" s="90"/>
    </row>
    <row r="25" spans="1:12" s="87" customFormat="1" ht="20.25" customHeight="1" thickBot="1">
      <c r="A25" s="169" t="s">
        <v>138</v>
      </c>
      <c r="B25" s="170"/>
      <c r="C25" s="170"/>
      <c r="D25" s="171">
        <f>SUM(D24)</f>
        <v>286422773</v>
      </c>
      <c r="E25" s="170"/>
      <c r="F25" s="171">
        <f>SUM(F24)</f>
        <v>309400000</v>
      </c>
      <c r="G25" s="172"/>
      <c r="H25" s="86"/>
      <c r="I25" s="86"/>
      <c r="J25" s="86"/>
      <c r="K25" s="86"/>
      <c r="L25" s="89"/>
    </row>
    <row r="26" spans="1:10" s="87" customFormat="1" ht="28.5" customHeight="1">
      <c r="A26" s="251" t="s">
        <v>178</v>
      </c>
      <c r="B26" s="252"/>
      <c r="C26" s="252"/>
      <c r="D26" s="252"/>
      <c r="E26" s="252"/>
      <c r="F26" s="252"/>
      <c r="G26" s="253"/>
      <c r="H26" s="90"/>
      <c r="I26" s="90"/>
      <c r="J26" s="94"/>
    </row>
    <row r="27" spans="1:12" s="87" customFormat="1" ht="49.5" customHeight="1">
      <c r="A27" s="242" t="s">
        <v>122</v>
      </c>
      <c r="B27" s="248" t="s">
        <v>123</v>
      </c>
      <c r="C27" s="249" t="s">
        <v>124</v>
      </c>
      <c r="D27" s="246" t="s">
        <v>182</v>
      </c>
      <c r="E27" s="247"/>
      <c r="F27" s="240" t="s">
        <v>167</v>
      </c>
      <c r="G27" s="241"/>
      <c r="H27" s="86"/>
      <c r="I27" s="86"/>
      <c r="J27" s="86"/>
      <c r="K27" s="86"/>
      <c r="L27" s="93"/>
    </row>
    <row r="28" spans="1:12" s="87" customFormat="1" ht="25.5">
      <c r="A28" s="242"/>
      <c r="B28" s="248"/>
      <c r="C28" s="249"/>
      <c r="D28" s="98" t="s">
        <v>183</v>
      </c>
      <c r="E28" s="98" t="s">
        <v>125</v>
      </c>
      <c r="F28" s="98" t="s">
        <v>183</v>
      </c>
      <c r="G28" s="167" t="s">
        <v>125</v>
      </c>
      <c r="H28" s="86"/>
      <c r="I28" s="86"/>
      <c r="J28" s="86"/>
      <c r="K28" s="86"/>
      <c r="L28" s="90"/>
    </row>
    <row r="29" spans="1:12" s="87" customFormat="1" ht="14.25">
      <c r="A29" s="173" t="s">
        <v>181</v>
      </c>
      <c r="B29" s="103">
        <v>365</v>
      </c>
      <c r="C29" s="88">
        <v>297.5</v>
      </c>
      <c r="D29" s="174">
        <v>462717696</v>
      </c>
      <c r="E29" s="224">
        <f>(F29*C29)/D29</f>
        <v>290.73774606623215</v>
      </c>
      <c r="F29" s="174">
        <v>452200000</v>
      </c>
      <c r="G29" s="175">
        <f>F29*C29/F29</f>
        <v>297.5</v>
      </c>
      <c r="H29" s="86"/>
      <c r="I29" s="86"/>
      <c r="J29" s="86"/>
      <c r="K29" s="86"/>
      <c r="L29" s="89"/>
    </row>
    <row r="30" spans="1:12" s="87" customFormat="1" ht="20.25" customHeight="1" thickBot="1">
      <c r="A30" s="169" t="s">
        <v>138</v>
      </c>
      <c r="B30" s="170"/>
      <c r="C30" s="170"/>
      <c r="D30" s="171">
        <f>SUM(D29)</f>
        <v>462717696</v>
      </c>
      <c r="E30" s="170"/>
      <c r="F30" s="171">
        <f>SUM(F29)</f>
        <v>452200000</v>
      </c>
      <c r="G30" s="172"/>
      <c r="H30" s="86"/>
      <c r="I30" s="86"/>
      <c r="J30" s="86"/>
      <c r="K30" s="86"/>
      <c r="L30" s="89"/>
    </row>
    <row r="31" spans="1:9" ht="14.25">
      <c r="A31" s="86"/>
      <c r="B31" s="99"/>
      <c r="C31" s="97"/>
      <c r="D31" s="86"/>
      <c r="E31" s="86"/>
      <c r="F31" s="86"/>
      <c r="G31" s="86"/>
      <c r="H31" s="86"/>
      <c r="I31" s="86"/>
    </row>
    <row r="32" spans="1:9" ht="14.25">
      <c r="A32" s="86"/>
      <c r="B32" s="99"/>
      <c r="C32" s="97"/>
      <c r="D32" s="86"/>
      <c r="E32" s="86"/>
      <c r="F32" s="86"/>
      <c r="G32" s="86"/>
      <c r="H32" s="86"/>
      <c r="I32" s="86"/>
    </row>
    <row r="33" spans="1:9" ht="14.25">
      <c r="A33" s="86"/>
      <c r="B33" s="99"/>
      <c r="C33" s="97"/>
      <c r="D33" s="86"/>
      <c r="E33" s="86"/>
      <c r="F33" s="86"/>
      <c r="G33" s="86"/>
      <c r="H33" s="86"/>
      <c r="I33" s="86"/>
    </row>
    <row r="34" spans="1:9" ht="14.25">
      <c r="A34" s="86"/>
      <c r="B34" s="99"/>
      <c r="C34" s="97"/>
      <c r="D34" s="86"/>
      <c r="E34" s="86"/>
      <c r="F34" s="86"/>
      <c r="G34" s="86"/>
      <c r="H34" s="86"/>
      <c r="I34" s="86"/>
    </row>
    <row r="35" spans="1:9" ht="14.25">
      <c r="A35" s="86"/>
      <c r="B35" s="99"/>
      <c r="C35" s="97"/>
      <c r="D35" s="86"/>
      <c r="E35" s="86"/>
      <c r="F35" s="86"/>
      <c r="G35" s="86"/>
      <c r="H35" s="86"/>
      <c r="I35" s="86"/>
    </row>
    <row r="36" spans="1:9" ht="14.25" hidden="1">
      <c r="A36" s="86"/>
      <c r="B36" s="99"/>
      <c r="C36" s="97"/>
      <c r="D36" s="86"/>
      <c r="E36" s="86"/>
      <c r="F36" s="86"/>
      <c r="G36" s="86"/>
      <c r="H36" s="86"/>
      <c r="I36" s="86"/>
    </row>
    <row r="37" spans="1:9" ht="14.25" hidden="1">
      <c r="A37" s="86"/>
      <c r="B37" s="99"/>
      <c r="C37" s="97"/>
      <c r="D37" s="86"/>
      <c r="E37" s="86"/>
      <c r="F37" s="86"/>
      <c r="G37" s="86"/>
      <c r="H37" s="86"/>
      <c r="I37" s="86"/>
    </row>
    <row r="38" spans="1:9" ht="14.25" hidden="1">
      <c r="A38" s="86"/>
      <c r="B38" s="99"/>
      <c r="C38" s="97"/>
      <c r="D38" s="86"/>
      <c r="E38" s="86"/>
      <c r="F38" s="86"/>
      <c r="G38" s="86"/>
      <c r="H38" s="86"/>
      <c r="I38" s="86"/>
    </row>
    <row r="39" spans="1:9" ht="14.25" hidden="1">
      <c r="A39" s="86"/>
      <c r="B39" s="99"/>
      <c r="C39" s="97"/>
      <c r="D39" s="86"/>
      <c r="E39" s="86"/>
      <c r="F39" s="86"/>
      <c r="G39" s="86"/>
      <c r="H39" s="86"/>
      <c r="I39" s="86"/>
    </row>
    <row r="40" spans="1:9" ht="14.25" hidden="1">
      <c r="A40" s="86"/>
      <c r="B40" s="99"/>
      <c r="C40" s="97"/>
      <c r="D40" s="86"/>
      <c r="E40" s="86"/>
      <c r="F40" s="86"/>
      <c r="G40" s="86"/>
      <c r="H40" s="86"/>
      <c r="I40" s="86"/>
    </row>
    <row r="41" spans="1:9" ht="14.25" hidden="1">
      <c r="A41" s="86"/>
      <c r="B41" s="99"/>
      <c r="C41" s="97"/>
      <c r="D41" s="86"/>
      <c r="E41" s="86"/>
      <c r="F41" s="86"/>
      <c r="G41" s="86"/>
      <c r="H41" s="86"/>
      <c r="I41" s="86"/>
    </row>
    <row r="42" spans="1:9" ht="14.25">
      <c r="A42" s="86"/>
      <c r="B42" s="99"/>
      <c r="C42" s="97"/>
      <c r="D42" s="86"/>
      <c r="E42" s="86"/>
      <c r="F42" s="86"/>
      <c r="G42" s="86"/>
      <c r="H42" s="86"/>
      <c r="I42" s="86"/>
    </row>
    <row r="43" spans="1:9" ht="14.25" hidden="1">
      <c r="A43" s="86"/>
      <c r="B43" s="99"/>
      <c r="C43" s="97"/>
      <c r="D43" s="100" t="e">
        <f>+#REF!</f>
        <v>#REF!</v>
      </c>
      <c r="E43" s="86"/>
      <c r="F43" s="86"/>
      <c r="G43" s="86"/>
      <c r="H43" s="86"/>
      <c r="I43" s="86"/>
    </row>
    <row r="44" spans="1:9" ht="14.25" hidden="1">
      <c r="A44" s="86"/>
      <c r="B44" s="99"/>
      <c r="C44" s="97"/>
      <c r="D44" s="100" t="e">
        <f>+#REF!</f>
        <v>#REF!</v>
      </c>
      <c r="E44" s="86"/>
      <c r="F44" s="86"/>
      <c r="G44" s="86"/>
      <c r="H44" s="86"/>
      <c r="I44" s="86"/>
    </row>
    <row r="45" spans="1:9" ht="14.25" hidden="1">
      <c r="A45" s="86"/>
      <c r="B45" s="99"/>
      <c r="C45" s="97">
        <v>195</v>
      </c>
      <c r="D45" s="101" t="e">
        <f>SUM(D43:D44)/2</f>
        <v>#REF!</v>
      </c>
      <c r="E45" s="86">
        <v>15</v>
      </c>
      <c r="F45" s="86"/>
      <c r="G45" s="86"/>
      <c r="H45" s="86"/>
      <c r="I45" s="86"/>
    </row>
    <row r="46" spans="1:10" ht="14.25" hidden="1">
      <c r="A46" s="86"/>
      <c r="B46" s="99"/>
      <c r="C46" s="97">
        <v>35</v>
      </c>
      <c r="D46" s="86"/>
      <c r="E46" s="97" t="e">
        <f>+(#REF!*E45)/#REF!</f>
        <v>#REF!</v>
      </c>
      <c r="F46" s="97"/>
      <c r="G46" s="97"/>
      <c r="H46" s="97"/>
      <c r="I46" s="97"/>
      <c r="J46" s="97"/>
    </row>
    <row r="47" spans="1:9" ht="14.25">
      <c r="A47" s="86"/>
      <c r="B47" s="99"/>
      <c r="C47" s="97"/>
      <c r="D47" s="86"/>
      <c r="E47" s="86"/>
      <c r="F47" s="86"/>
      <c r="G47" s="86"/>
      <c r="H47" s="86"/>
      <c r="I47" s="86"/>
    </row>
    <row r="48" spans="1:9" ht="14.25" hidden="1">
      <c r="A48" s="86"/>
      <c r="B48" s="99"/>
      <c r="C48" s="97">
        <v>0.07692307692307693</v>
      </c>
      <c r="D48" s="86"/>
      <c r="E48" s="86"/>
      <c r="F48" s="86"/>
      <c r="G48" s="86"/>
      <c r="H48" s="86"/>
      <c r="I48" s="86"/>
    </row>
    <row r="49" spans="1:9" ht="14.25" hidden="1">
      <c r="A49" s="86"/>
      <c r="B49" s="99"/>
      <c r="C49" s="97">
        <f>+C48*35</f>
        <v>2.6923076923076925</v>
      </c>
      <c r="D49" s="86"/>
      <c r="E49" s="86"/>
      <c r="F49" s="86"/>
      <c r="G49" s="86"/>
      <c r="H49" s="86"/>
      <c r="I49" s="86"/>
    </row>
    <row r="50" spans="1:9" ht="14.25">
      <c r="A50" s="86"/>
      <c r="B50" s="99"/>
      <c r="C50" s="97"/>
      <c r="D50" s="86"/>
      <c r="E50" s="86"/>
      <c r="F50" s="86"/>
      <c r="G50" s="86"/>
      <c r="H50" s="86"/>
      <c r="I50" s="86"/>
    </row>
    <row r="51" spans="1:9" ht="14.25">
      <c r="A51" s="86"/>
      <c r="B51" s="99"/>
      <c r="C51" s="97"/>
      <c r="D51" s="86"/>
      <c r="E51" s="86"/>
      <c r="F51" s="86"/>
      <c r="G51" s="86"/>
      <c r="H51" s="86"/>
      <c r="I51" s="86"/>
    </row>
    <row r="52" spans="1:9" ht="14.25">
      <c r="A52" s="86"/>
      <c r="B52" s="99"/>
      <c r="C52" s="97"/>
      <c r="D52" s="86"/>
      <c r="E52" s="86"/>
      <c r="F52" s="86"/>
      <c r="G52" s="86"/>
      <c r="H52" s="86"/>
      <c r="I52" s="86"/>
    </row>
    <row r="53" ht="14.25"/>
    <row r="54" ht="14.25"/>
    <row r="55" ht="14.25"/>
    <row r="56" ht="14.25"/>
    <row r="57" ht="14.25"/>
    <row r="58" ht="14.25"/>
    <row r="59" ht="14.25"/>
    <row r="60" ht="14.25"/>
    <row r="61" ht="14.25"/>
    <row r="62" ht="14.25"/>
    <row r="63" ht="14.25"/>
    <row r="64" ht="14.25"/>
    <row r="65" ht="14.25"/>
    <row r="66" ht="14.25"/>
    <row r="67" ht="14.25"/>
    <row r="68" ht="14.25"/>
  </sheetData>
  <sheetProtection/>
  <mergeCells count="27">
    <mergeCell ref="F22:G22"/>
    <mergeCell ref="A21:G21"/>
    <mergeCell ref="A26:G26"/>
    <mergeCell ref="A1:G1"/>
    <mergeCell ref="A3:G3"/>
    <mergeCell ref="C8:C12"/>
    <mergeCell ref="E8:E12"/>
    <mergeCell ref="B22:B23"/>
    <mergeCell ref="C22:C23"/>
    <mergeCell ref="D22:E22"/>
    <mergeCell ref="C5:C6"/>
    <mergeCell ref="A5:A6"/>
    <mergeCell ref="A27:A28"/>
    <mergeCell ref="A2:E2"/>
    <mergeCell ref="B27:B28"/>
    <mergeCell ref="C27:C28"/>
    <mergeCell ref="D27:E27"/>
    <mergeCell ref="F27:G27"/>
    <mergeCell ref="A22:A23"/>
    <mergeCell ref="A4:E4"/>
    <mergeCell ref="A15:E15"/>
    <mergeCell ref="D16:E16"/>
    <mergeCell ref="A16:A17"/>
    <mergeCell ref="B16:B17"/>
    <mergeCell ref="C16:C17"/>
    <mergeCell ref="D5:E5"/>
    <mergeCell ref="B5:B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7999799847602844"/>
    <pageSetUpPr fitToPage="1"/>
  </sheetPr>
  <dimension ref="A1:E84"/>
  <sheetViews>
    <sheetView view="pageBreakPreview" zoomScaleNormal="70" zoomScaleSheetLayoutView="100" zoomScalePageLayoutView="0" workbookViewId="0" topLeftCell="A12">
      <selection activeCell="B5" sqref="B5:E5"/>
    </sheetView>
  </sheetViews>
  <sheetFormatPr defaultColWidth="11.57421875" defaultRowHeight="15"/>
  <cols>
    <col min="1" max="1" width="0.9921875" style="10" customWidth="1"/>
    <col min="2" max="2" width="85.140625" style="11" customWidth="1"/>
    <col min="3" max="3" width="17.140625" style="11" customWidth="1"/>
    <col min="4" max="4" width="32.421875" style="11" customWidth="1"/>
    <col min="5" max="5" width="20.57421875" style="11" customWidth="1"/>
    <col min="6" max="6" width="49.57421875" style="11" customWidth="1"/>
    <col min="7" max="9" width="11.57421875" style="11" customWidth="1"/>
    <col min="10" max="10" width="21.8515625" style="11" customWidth="1"/>
    <col min="11" max="11" width="21.421875" style="11" customWidth="1"/>
    <col min="12" max="12" width="18.8515625" style="11" bestFit="1" customWidth="1"/>
    <col min="13" max="16384" width="11.57421875" style="11" customWidth="1"/>
  </cols>
  <sheetData>
    <row r="1" spans="2:5" ht="16.5">
      <c r="B1" s="10"/>
      <c r="C1" s="10"/>
      <c r="D1" s="10"/>
      <c r="E1" s="10"/>
    </row>
    <row r="2" spans="2:5" ht="18">
      <c r="B2" s="259" t="s">
        <v>46</v>
      </c>
      <c r="C2" s="259"/>
      <c r="D2" s="259"/>
      <c r="E2" s="259"/>
    </row>
    <row r="3" spans="2:5" ht="9.75" customHeight="1">
      <c r="B3" s="261"/>
      <c r="C3" s="262"/>
      <c r="D3" s="262"/>
      <c r="E3" s="262"/>
    </row>
    <row r="4" spans="2:5" ht="30" customHeight="1">
      <c r="B4" s="259" t="s">
        <v>189</v>
      </c>
      <c r="C4" s="259"/>
      <c r="D4" s="259"/>
      <c r="E4" s="259"/>
    </row>
    <row r="5" spans="2:5" ht="9.75" customHeight="1">
      <c r="B5" s="261"/>
      <c r="C5" s="262"/>
      <c r="D5" s="262"/>
      <c r="E5" s="262"/>
    </row>
    <row r="6" spans="2:5" ht="32.25" customHeight="1">
      <c r="B6" s="259" t="s">
        <v>4</v>
      </c>
      <c r="C6" s="259"/>
      <c r="D6" s="259"/>
      <c r="E6" s="259"/>
    </row>
    <row r="7" spans="2:5" ht="21" customHeight="1">
      <c r="B7" s="176" t="s">
        <v>3</v>
      </c>
      <c r="C7" s="176" t="s">
        <v>153</v>
      </c>
      <c r="D7" s="176" t="s">
        <v>152</v>
      </c>
      <c r="E7" s="176" t="s">
        <v>154</v>
      </c>
    </row>
    <row r="8" spans="2:5" ht="78.75">
      <c r="B8" s="7" t="s">
        <v>74</v>
      </c>
      <c r="C8" s="6">
        <v>175</v>
      </c>
      <c r="D8" s="23" t="s">
        <v>99</v>
      </c>
      <c r="E8" s="70">
        <v>0</v>
      </c>
    </row>
    <row r="9" spans="2:5" ht="65.25">
      <c r="B9" s="7" t="s">
        <v>75</v>
      </c>
      <c r="C9" s="6">
        <v>175</v>
      </c>
      <c r="D9" s="23" t="s">
        <v>94</v>
      </c>
      <c r="E9" s="70">
        <v>175</v>
      </c>
    </row>
    <row r="10" spans="2:5" ht="16.5">
      <c r="B10" s="177" t="s">
        <v>1</v>
      </c>
      <c r="C10" s="177">
        <f>SUM(C8:C9)</f>
        <v>350</v>
      </c>
      <c r="D10" s="178"/>
      <c r="E10" s="179">
        <f>SUM(E8:E9)</f>
        <v>175</v>
      </c>
    </row>
    <row r="11" spans="2:5" ht="16.5">
      <c r="B11" s="1"/>
      <c r="C11" s="1"/>
      <c r="E11" s="1"/>
    </row>
    <row r="12" spans="2:5" ht="38.25" customHeight="1">
      <c r="B12" s="266" t="s">
        <v>5</v>
      </c>
      <c r="C12" s="266"/>
      <c r="D12" s="266"/>
      <c r="E12" s="266"/>
    </row>
    <row r="14" spans="2:5" ht="19.5" customHeight="1">
      <c r="B14" s="180" t="s">
        <v>6</v>
      </c>
      <c r="C14" s="181" t="s">
        <v>42</v>
      </c>
      <c r="D14" s="176" t="s">
        <v>152</v>
      </c>
      <c r="E14" s="181" t="s">
        <v>42</v>
      </c>
    </row>
    <row r="15" spans="2:5" ht="16.5">
      <c r="B15" s="12" t="s">
        <v>7</v>
      </c>
      <c r="C15" s="12">
        <v>30</v>
      </c>
      <c r="D15" s="12"/>
      <c r="E15" s="12">
        <v>4</v>
      </c>
    </row>
    <row r="16" spans="2:5" ht="16.5">
      <c r="B16" s="12" t="s">
        <v>8</v>
      </c>
      <c r="C16" s="12">
        <v>30</v>
      </c>
      <c r="D16" s="12"/>
      <c r="E16" s="12">
        <v>2</v>
      </c>
    </row>
    <row r="17" spans="2:5" ht="16.5">
      <c r="B17" s="12" t="s">
        <v>9</v>
      </c>
      <c r="C17" s="12">
        <f>MAX(C53:C56)</f>
        <v>30</v>
      </c>
      <c r="D17" s="12"/>
      <c r="E17" s="12">
        <v>5</v>
      </c>
    </row>
    <row r="18" spans="2:5" ht="16.5">
      <c r="B18" s="12" t="s">
        <v>10</v>
      </c>
      <c r="C18" s="12">
        <f>MAX(C60:C61)</f>
        <v>30</v>
      </c>
      <c r="D18" s="12"/>
      <c r="E18" s="12">
        <v>15</v>
      </c>
    </row>
    <row r="19" spans="2:5" ht="16.5">
      <c r="B19" s="12" t="s">
        <v>11</v>
      </c>
      <c r="C19" s="12">
        <f>MAX(C65:C68)</f>
        <v>30</v>
      </c>
      <c r="D19" s="12"/>
      <c r="E19" s="12">
        <v>5</v>
      </c>
    </row>
    <row r="20" spans="2:5" ht="16.5">
      <c r="B20" s="12" t="s">
        <v>12</v>
      </c>
      <c r="C20" s="12">
        <f>MAX(C72:C75)</f>
        <v>30</v>
      </c>
      <c r="D20" s="12"/>
      <c r="E20" s="12">
        <v>5</v>
      </c>
    </row>
    <row r="21" spans="2:5" ht="16.5">
      <c r="B21" s="12" t="s">
        <v>13</v>
      </c>
      <c r="C21" s="12">
        <f>MAX(C79:C82)</f>
        <v>20</v>
      </c>
      <c r="D21" s="12"/>
      <c r="E21" s="12">
        <v>5</v>
      </c>
    </row>
    <row r="22" spans="2:5" ht="16.5">
      <c r="B22" s="180" t="s">
        <v>14</v>
      </c>
      <c r="C22" s="180">
        <f>SUM(C15:C21)</f>
        <v>200</v>
      </c>
      <c r="D22" s="178"/>
      <c r="E22" s="180">
        <f>SUM(E15:E21)</f>
        <v>41</v>
      </c>
    </row>
    <row r="24" spans="2:5" ht="30.75" customHeight="1">
      <c r="B24" s="182" t="s">
        <v>63</v>
      </c>
      <c r="C24" s="181" t="s">
        <v>155</v>
      </c>
      <c r="D24" s="176" t="s">
        <v>152</v>
      </c>
      <c r="E24" s="181" t="s">
        <v>156</v>
      </c>
    </row>
    <row r="25" spans="2:5" ht="16.5">
      <c r="B25" s="13" t="s">
        <v>0</v>
      </c>
      <c r="C25" s="13">
        <v>30</v>
      </c>
      <c r="D25" s="12"/>
      <c r="E25" s="13">
        <v>30</v>
      </c>
    </row>
    <row r="26" spans="2:5" ht="16.5">
      <c r="B26" s="13" t="s">
        <v>15</v>
      </c>
      <c r="C26" s="13">
        <v>25</v>
      </c>
      <c r="D26" s="14"/>
      <c r="E26" s="13">
        <v>25</v>
      </c>
    </row>
    <row r="27" spans="2:5" ht="16.5">
      <c r="B27" s="13" t="s">
        <v>17</v>
      </c>
      <c r="C27" s="13">
        <v>20</v>
      </c>
      <c r="D27" s="14"/>
      <c r="E27" s="13">
        <v>20</v>
      </c>
    </row>
    <row r="28" spans="2:5" ht="16.5">
      <c r="B28" s="13" t="s">
        <v>18</v>
      </c>
      <c r="C28" s="13">
        <v>15</v>
      </c>
      <c r="D28" s="12"/>
      <c r="E28" s="13">
        <v>15</v>
      </c>
    </row>
    <row r="29" spans="2:5" ht="16.5">
      <c r="B29" s="260" t="s">
        <v>19</v>
      </c>
      <c r="C29" s="260"/>
      <c r="D29" s="260"/>
      <c r="E29" s="260"/>
    </row>
    <row r="30" ht="16.5">
      <c r="B30" s="15"/>
    </row>
    <row r="31" spans="2:5" ht="30.75" customHeight="1">
      <c r="B31" s="184" t="s">
        <v>64</v>
      </c>
      <c r="C31" s="181" t="s">
        <v>2</v>
      </c>
      <c r="D31" s="176" t="s">
        <v>152</v>
      </c>
      <c r="E31" s="181" t="s">
        <v>156</v>
      </c>
    </row>
    <row r="32" spans="2:5" ht="16.5">
      <c r="B32" s="13" t="s">
        <v>0</v>
      </c>
      <c r="C32" s="13">
        <v>10</v>
      </c>
      <c r="D32" s="13"/>
      <c r="E32" s="13"/>
    </row>
    <row r="33" spans="2:5" ht="16.5">
      <c r="B33" s="13" t="s">
        <v>54</v>
      </c>
      <c r="C33" s="13">
        <v>8</v>
      </c>
      <c r="D33" s="13"/>
      <c r="E33" s="13"/>
    </row>
    <row r="34" spans="2:5" ht="16.5">
      <c r="B34" s="13" t="s">
        <v>55</v>
      </c>
      <c r="C34" s="13">
        <v>6</v>
      </c>
      <c r="D34" s="13"/>
      <c r="E34" s="13"/>
    </row>
    <row r="35" spans="2:5" ht="44.25">
      <c r="B35" s="43" t="s">
        <v>56</v>
      </c>
      <c r="C35" s="43">
        <v>4</v>
      </c>
      <c r="D35" s="72" t="s">
        <v>157</v>
      </c>
      <c r="E35" s="76">
        <v>4</v>
      </c>
    </row>
    <row r="36" spans="2:5" ht="16.5">
      <c r="B36" s="260" t="s">
        <v>19</v>
      </c>
      <c r="C36" s="260"/>
      <c r="D36" s="260"/>
      <c r="E36" s="260"/>
    </row>
    <row r="37" spans="2:5" ht="16.5">
      <c r="B37" s="16"/>
      <c r="C37" s="17"/>
      <c r="E37" s="17"/>
    </row>
    <row r="38" spans="2:5" ht="16.5">
      <c r="B38" s="185" t="s">
        <v>8</v>
      </c>
      <c r="C38" s="183" t="s">
        <v>2</v>
      </c>
      <c r="D38" s="176" t="s">
        <v>152</v>
      </c>
      <c r="E38" s="183" t="s">
        <v>156</v>
      </c>
    </row>
    <row r="39" spans="2:5" ht="16.5">
      <c r="B39" s="13" t="s">
        <v>0</v>
      </c>
      <c r="C39" s="13">
        <v>15</v>
      </c>
      <c r="D39" s="13"/>
      <c r="E39" s="13"/>
    </row>
    <row r="40" spans="2:5" ht="16.5">
      <c r="B40" s="13" t="s">
        <v>15</v>
      </c>
      <c r="C40" s="13">
        <v>10</v>
      </c>
      <c r="D40" s="13"/>
      <c r="E40" s="13"/>
    </row>
    <row r="41" spans="2:5" ht="17.25" thickBot="1">
      <c r="B41" s="13" t="s">
        <v>17</v>
      </c>
      <c r="C41" s="13">
        <v>5</v>
      </c>
      <c r="D41" s="13"/>
      <c r="E41" s="13"/>
    </row>
    <row r="42" spans="2:5" ht="17.25" thickBot="1">
      <c r="B42" s="43" t="s">
        <v>18</v>
      </c>
      <c r="C42" s="43">
        <v>1</v>
      </c>
      <c r="D42" s="73" t="s">
        <v>104</v>
      </c>
      <c r="E42" s="76">
        <v>1</v>
      </c>
    </row>
    <row r="43" spans="2:5" ht="16.5">
      <c r="B43" s="263" t="s">
        <v>19</v>
      </c>
      <c r="C43" s="264"/>
      <c r="D43" s="264"/>
      <c r="E43" s="265"/>
    </row>
    <row r="45" spans="2:5" ht="16.5">
      <c r="B45" s="185" t="s">
        <v>8</v>
      </c>
      <c r="C45" s="183" t="s">
        <v>2</v>
      </c>
      <c r="D45" s="176" t="s">
        <v>152</v>
      </c>
      <c r="E45" s="183" t="s">
        <v>156</v>
      </c>
    </row>
    <row r="46" spans="2:5" ht="16.5">
      <c r="B46" s="13" t="s">
        <v>58</v>
      </c>
      <c r="C46" s="13">
        <v>15</v>
      </c>
      <c r="D46" s="13"/>
      <c r="E46" s="13"/>
    </row>
    <row r="47" spans="2:5" ht="16.5">
      <c r="B47" s="13" t="s">
        <v>59</v>
      </c>
      <c r="C47" s="13">
        <v>10</v>
      </c>
      <c r="D47" s="13"/>
      <c r="E47" s="13"/>
    </row>
    <row r="48" spans="2:5" ht="17.25" thickBot="1">
      <c r="B48" s="13" t="s">
        <v>60</v>
      </c>
      <c r="C48" s="13">
        <v>5</v>
      </c>
      <c r="D48" s="13"/>
      <c r="E48" s="13"/>
    </row>
    <row r="49" spans="2:5" ht="17.25" thickBot="1">
      <c r="B49" s="43" t="s">
        <v>61</v>
      </c>
      <c r="C49" s="43">
        <v>1</v>
      </c>
      <c r="D49" s="73" t="s">
        <v>158</v>
      </c>
      <c r="E49" s="76">
        <v>1</v>
      </c>
    </row>
    <row r="50" spans="2:5" ht="16.5">
      <c r="B50" s="263" t="s">
        <v>62</v>
      </c>
      <c r="C50" s="264"/>
      <c r="D50" s="264"/>
      <c r="E50" s="265"/>
    </row>
    <row r="52" spans="2:5" ht="16.5">
      <c r="B52" s="185" t="s">
        <v>20</v>
      </c>
      <c r="C52" s="183" t="s">
        <v>2</v>
      </c>
      <c r="D52" s="176" t="s">
        <v>152</v>
      </c>
      <c r="E52" s="183" t="s">
        <v>156</v>
      </c>
    </row>
    <row r="53" spans="2:5" ht="16.5">
      <c r="B53" s="13" t="s">
        <v>0</v>
      </c>
      <c r="C53" s="12">
        <v>30</v>
      </c>
      <c r="D53" s="104"/>
      <c r="E53" s="12"/>
    </row>
    <row r="54" spans="2:5" ht="16.5">
      <c r="B54" s="13" t="s">
        <v>15</v>
      </c>
      <c r="C54" s="12">
        <v>15</v>
      </c>
      <c r="D54" s="104"/>
      <c r="E54" s="12"/>
    </row>
    <row r="55" spans="2:5" ht="16.5">
      <c r="B55" s="13" t="s">
        <v>17</v>
      </c>
      <c r="C55" s="12">
        <v>10</v>
      </c>
      <c r="D55" s="104"/>
      <c r="E55" s="12"/>
    </row>
    <row r="56" spans="2:5" ht="16.5">
      <c r="B56" s="43" t="s">
        <v>18</v>
      </c>
      <c r="C56" s="43">
        <v>5</v>
      </c>
      <c r="D56" s="105" t="s">
        <v>105</v>
      </c>
      <c r="E56" s="71">
        <v>5</v>
      </c>
    </row>
    <row r="57" spans="2:5" ht="16.5">
      <c r="B57" s="263" t="s">
        <v>19</v>
      </c>
      <c r="C57" s="264"/>
      <c r="D57" s="264"/>
      <c r="E57" s="265"/>
    </row>
    <row r="59" spans="2:5" ht="16.5">
      <c r="B59" s="185" t="s">
        <v>40</v>
      </c>
      <c r="C59" s="183" t="s">
        <v>2</v>
      </c>
      <c r="D59" s="176" t="s">
        <v>152</v>
      </c>
      <c r="E59" s="183" t="s">
        <v>156</v>
      </c>
    </row>
    <row r="60" spans="2:5" ht="17.25" thickBot="1">
      <c r="B60" s="13" t="s">
        <v>0</v>
      </c>
      <c r="C60" s="12">
        <v>30</v>
      </c>
      <c r="D60" s="13"/>
      <c r="E60" s="12"/>
    </row>
    <row r="61" spans="2:5" ht="17.25" thickBot="1">
      <c r="B61" s="43" t="s">
        <v>15</v>
      </c>
      <c r="C61" s="43">
        <v>15</v>
      </c>
      <c r="D61" s="73" t="s">
        <v>159</v>
      </c>
      <c r="E61" s="71">
        <v>15</v>
      </c>
    </row>
    <row r="62" spans="2:5" ht="16.5">
      <c r="B62" s="263" t="s">
        <v>16</v>
      </c>
      <c r="C62" s="264"/>
      <c r="D62" s="264"/>
      <c r="E62" s="265"/>
    </row>
    <row r="64" spans="2:5" ht="16.5">
      <c r="B64" s="185" t="s">
        <v>21</v>
      </c>
      <c r="C64" s="183" t="s">
        <v>2</v>
      </c>
      <c r="D64" s="176" t="s">
        <v>152</v>
      </c>
      <c r="E64" s="183" t="s">
        <v>156</v>
      </c>
    </row>
    <row r="65" spans="2:5" ht="16.5">
      <c r="B65" s="13" t="s">
        <v>0</v>
      </c>
      <c r="C65" s="12">
        <v>30</v>
      </c>
      <c r="D65" s="13"/>
      <c r="E65" s="12"/>
    </row>
    <row r="66" spans="2:5" ht="16.5">
      <c r="B66" s="13" t="s">
        <v>15</v>
      </c>
      <c r="C66" s="12">
        <v>15</v>
      </c>
      <c r="D66" s="13"/>
      <c r="E66" s="12"/>
    </row>
    <row r="67" spans="2:5" ht="16.5">
      <c r="B67" s="13" t="s">
        <v>17</v>
      </c>
      <c r="C67" s="12">
        <v>10</v>
      </c>
      <c r="D67" s="13"/>
      <c r="E67" s="12"/>
    </row>
    <row r="68" spans="2:5" ht="17.25" thickBot="1">
      <c r="B68" s="43" t="s">
        <v>18</v>
      </c>
      <c r="C68" s="43">
        <v>5</v>
      </c>
      <c r="D68" s="74" t="s">
        <v>104</v>
      </c>
      <c r="E68" s="71">
        <v>5</v>
      </c>
    </row>
    <row r="69" spans="2:5" ht="16.5">
      <c r="B69" s="263" t="s">
        <v>19</v>
      </c>
      <c r="C69" s="264"/>
      <c r="D69" s="264"/>
      <c r="E69" s="265"/>
    </row>
    <row r="71" spans="2:5" ht="16.5">
      <c r="B71" s="185" t="s">
        <v>22</v>
      </c>
      <c r="C71" s="183" t="s">
        <v>2</v>
      </c>
      <c r="D71" s="176" t="s">
        <v>152</v>
      </c>
      <c r="E71" s="183" t="s">
        <v>156</v>
      </c>
    </row>
    <row r="72" spans="2:5" ht="16.5">
      <c r="B72" s="13" t="s">
        <v>0</v>
      </c>
      <c r="C72" s="12">
        <v>30</v>
      </c>
      <c r="D72" s="13"/>
      <c r="E72" s="12"/>
    </row>
    <row r="73" spans="2:5" ht="16.5">
      <c r="B73" s="13" t="s">
        <v>15</v>
      </c>
      <c r="C73" s="12">
        <v>15</v>
      </c>
      <c r="D73" s="13"/>
      <c r="E73" s="12"/>
    </row>
    <row r="74" spans="2:5" ht="17.25" thickBot="1">
      <c r="B74" s="13" t="s">
        <v>17</v>
      </c>
      <c r="C74" s="12">
        <v>10</v>
      </c>
      <c r="D74" s="13"/>
      <c r="E74" s="12"/>
    </row>
    <row r="75" spans="2:5" ht="17.25" thickBot="1">
      <c r="B75" s="43" t="s">
        <v>18</v>
      </c>
      <c r="C75" s="43">
        <v>5</v>
      </c>
      <c r="D75" s="73" t="s">
        <v>104</v>
      </c>
      <c r="E75" s="71">
        <v>5</v>
      </c>
    </row>
    <row r="76" spans="2:5" ht="16.5">
      <c r="B76" s="263" t="s">
        <v>19</v>
      </c>
      <c r="C76" s="264"/>
      <c r="D76" s="264"/>
      <c r="E76" s="265"/>
    </row>
    <row r="78" spans="2:5" ht="16.5">
      <c r="B78" s="185" t="s">
        <v>23</v>
      </c>
      <c r="C78" s="183" t="s">
        <v>2</v>
      </c>
      <c r="D78" s="176" t="s">
        <v>152</v>
      </c>
      <c r="E78" s="183" t="s">
        <v>156</v>
      </c>
    </row>
    <row r="79" spans="2:5" ht="16.5">
      <c r="B79" s="13" t="s">
        <v>0</v>
      </c>
      <c r="C79" s="12">
        <v>20</v>
      </c>
      <c r="D79" s="13"/>
      <c r="E79" s="12"/>
    </row>
    <row r="80" spans="2:5" ht="16.5">
      <c r="B80" s="13" t="s">
        <v>15</v>
      </c>
      <c r="C80" s="12">
        <v>15</v>
      </c>
      <c r="D80" s="13"/>
      <c r="E80" s="12"/>
    </row>
    <row r="81" spans="2:5" ht="17.25" thickBot="1">
      <c r="B81" s="13" t="s">
        <v>17</v>
      </c>
      <c r="C81" s="12">
        <v>10</v>
      </c>
      <c r="D81" s="13"/>
      <c r="E81" s="12"/>
    </row>
    <row r="82" spans="2:5" ht="17.25" thickBot="1">
      <c r="B82" s="43" t="s">
        <v>18</v>
      </c>
      <c r="C82" s="43">
        <v>5</v>
      </c>
      <c r="D82" s="73" t="s">
        <v>104</v>
      </c>
      <c r="E82" s="71">
        <v>5</v>
      </c>
    </row>
    <row r="83" spans="2:5" ht="16.5">
      <c r="B83" s="263" t="s">
        <v>19</v>
      </c>
      <c r="C83" s="264"/>
      <c r="D83" s="264"/>
      <c r="E83" s="265"/>
    </row>
    <row r="84" spans="1:5" s="78" customFormat="1" ht="14.25">
      <c r="A84" s="77"/>
      <c r="B84" s="186" t="s">
        <v>160</v>
      </c>
      <c r="C84" s="187"/>
      <c r="D84" s="188"/>
      <c r="E84" s="189">
        <f>+E35+E42+E49+E56+E61+E68+E75+E82</f>
        <v>41</v>
      </c>
    </row>
  </sheetData>
  <sheetProtection/>
  <mergeCells count="15">
    <mergeCell ref="B83:E83"/>
    <mergeCell ref="B4:E4"/>
    <mergeCell ref="B6:E6"/>
    <mergeCell ref="B12:E12"/>
    <mergeCell ref="B36:E36"/>
    <mergeCell ref="B69:E69"/>
    <mergeCell ref="B76:E76"/>
    <mergeCell ref="B62:E62"/>
    <mergeCell ref="B2:E2"/>
    <mergeCell ref="B29:E29"/>
    <mergeCell ref="B3:E3"/>
    <mergeCell ref="B5:E5"/>
    <mergeCell ref="B43:E43"/>
    <mergeCell ref="B57:E57"/>
    <mergeCell ref="B50:E50"/>
  </mergeCells>
  <printOptions/>
  <pageMargins left="0.46" right="0.49" top="0.75" bottom="0.75" header="0.3" footer="0.3"/>
  <pageSetup fitToHeight="0" fitToWidth="1" orientation="portrait" scale="62" r:id="rId1"/>
  <rowBreaks count="1" manualBreakCount="1">
    <brk id="11" max="3" man="1"/>
  </rowBreaks>
</worksheet>
</file>

<file path=xl/worksheets/sheet4.xml><?xml version="1.0" encoding="utf-8"?>
<worksheet xmlns="http://schemas.openxmlformats.org/spreadsheetml/2006/main" xmlns:r="http://schemas.openxmlformats.org/officeDocument/2006/relationships">
  <sheetPr>
    <tabColor theme="6" tint="0.7999799847602844"/>
    <pageSetUpPr fitToPage="1"/>
  </sheetPr>
  <dimension ref="A2:D12"/>
  <sheetViews>
    <sheetView zoomScaleSheetLayoutView="95" zoomScalePageLayoutView="0" workbookViewId="0" topLeftCell="A1">
      <selection activeCell="A5" sqref="A5:C5"/>
    </sheetView>
  </sheetViews>
  <sheetFormatPr defaultColWidth="11.421875" defaultRowHeight="15"/>
  <cols>
    <col min="1" max="1" width="88.57421875" style="19" customWidth="1"/>
    <col min="2" max="2" width="10.57421875" style="19" customWidth="1"/>
    <col min="3" max="3" width="26.57421875" style="19" customWidth="1"/>
    <col min="4" max="4" width="21.57421875" style="19" customWidth="1"/>
    <col min="5" max="16384" width="11.421875" style="19" customWidth="1"/>
  </cols>
  <sheetData>
    <row r="2" spans="1:4" s="110" customFormat="1" ht="18">
      <c r="A2" s="259" t="s">
        <v>46</v>
      </c>
      <c r="B2" s="259"/>
      <c r="C2" s="259"/>
      <c r="D2" s="259"/>
    </row>
    <row r="3" spans="1:3" s="110" customFormat="1" ht="9.75" customHeight="1">
      <c r="A3" s="269"/>
      <c r="B3" s="269"/>
      <c r="C3" s="269"/>
    </row>
    <row r="4" spans="1:4" s="111" customFormat="1" ht="39" customHeight="1">
      <c r="A4" s="259" t="s">
        <v>190</v>
      </c>
      <c r="B4" s="259"/>
      <c r="C4" s="259"/>
      <c r="D4" s="259"/>
    </row>
    <row r="5" spans="1:3" s="111" customFormat="1" ht="9.75" customHeight="1">
      <c r="A5" s="269"/>
      <c r="B5" s="269"/>
      <c r="C5" s="269"/>
    </row>
    <row r="6" spans="1:4" ht="26.25" customHeight="1">
      <c r="A6" s="259" t="s">
        <v>4</v>
      </c>
      <c r="B6" s="259"/>
      <c r="C6" s="259"/>
      <c r="D6" s="259"/>
    </row>
    <row r="7" spans="1:4" ht="25.5">
      <c r="A7" s="190" t="s">
        <v>3</v>
      </c>
      <c r="B7" s="190" t="s">
        <v>2</v>
      </c>
      <c r="C7" s="190" t="s">
        <v>152</v>
      </c>
      <c r="D7" s="190" t="s">
        <v>154</v>
      </c>
    </row>
    <row r="8" spans="1:4" ht="40.5" customHeight="1">
      <c r="A8" s="107" t="s">
        <v>43</v>
      </c>
      <c r="B8" s="20"/>
      <c r="C8" s="268" t="s">
        <v>95</v>
      </c>
      <c r="D8" s="267">
        <v>275</v>
      </c>
    </row>
    <row r="9" spans="1:4" ht="27">
      <c r="A9" s="109" t="s">
        <v>65</v>
      </c>
      <c r="B9" s="20">
        <v>275</v>
      </c>
      <c r="C9" s="268"/>
      <c r="D9" s="267"/>
    </row>
    <row r="10" spans="1:4" ht="40.5" customHeight="1">
      <c r="A10" s="107" t="s">
        <v>44</v>
      </c>
      <c r="B10" s="20"/>
      <c r="C10" s="268" t="s">
        <v>96</v>
      </c>
      <c r="D10" s="267">
        <v>275</v>
      </c>
    </row>
    <row r="11" spans="1:4" ht="27">
      <c r="A11" s="109" t="s">
        <v>66</v>
      </c>
      <c r="B11" s="20">
        <v>275</v>
      </c>
      <c r="C11" s="268"/>
      <c r="D11" s="267"/>
    </row>
    <row r="12" spans="1:4" ht="16.5">
      <c r="A12" s="191" t="s">
        <v>24</v>
      </c>
      <c r="B12" s="192">
        <f>B9+B11</f>
        <v>550</v>
      </c>
      <c r="C12" s="193"/>
      <c r="D12" s="192">
        <f>SUM(D8:D11)</f>
        <v>550</v>
      </c>
    </row>
  </sheetData>
  <sheetProtection/>
  <mergeCells count="9">
    <mergeCell ref="D8:D9"/>
    <mergeCell ref="D10:D11"/>
    <mergeCell ref="A2:D2"/>
    <mergeCell ref="A4:D4"/>
    <mergeCell ref="A6:D6"/>
    <mergeCell ref="C10:C11"/>
    <mergeCell ref="A3:C3"/>
    <mergeCell ref="A5:C5"/>
    <mergeCell ref="C8:C9"/>
  </mergeCells>
  <printOptions/>
  <pageMargins left="0.7" right="0.7" top="0.75" bottom="0.75" header="0.3" footer="0.3"/>
  <pageSetup fitToHeight="1" fitToWidth="1"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tabColor theme="6" tint="0.7999799847602844"/>
    <pageSetUpPr fitToPage="1"/>
  </sheetPr>
  <dimension ref="A1:F53"/>
  <sheetViews>
    <sheetView view="pageBreakPreview" zoomScale="91" zoomScaleNormal="85" zoomScaleSheetLayoutView="91" zoomScalePageLayoutView="0" workbookViewId="0" topLeftCell="A1">
      <selection activeCell="B5" sqref="B5:F5"/>
    </sheetView>
  </sheetViews>
  <sheetFormatPr defaultColWidth="11.421875" defaultRowHeight="15"/>
  <cols>
    <col min="1" max="1" width="4.57421875" style="18" customWidth="1"/>
    <col min="2" max="2" width="57.57421875" style="19" customWidth="1"/>
    <col min="3" max="3" width="30.8515625" style="19" customWidth="1"/>
    <col min="4" max="5" width="31.00390625" style="19" customWidth="1"/>
    <col min="6" max="6" width="35.421875" style="19" bestFit="1" customWidth="1"/>
    <col min="7" max="16384" width="11.421875" style="19" customWidth="1"/>
  </cols>
  <sheetData>
    <row r="1" s="18" customFormat="1" ht="16.5">
      <c r="B1" s="4"/>
    </row>
    <row r="2" spans="2:6" s="18" customFormat="1" ht="18">
      <c r="B2" s="259" t="s">
        <v>46</v>
      </c>
      <c r="C2" s="259"/>
      <c r="D2" s="259"/>
      <c r="E2" s="259"/>
      <c r="F2" s="259"/>
    </row>
    <row r="3" spans="2:6" s="18" customFormat="1" ht="9.75" customHeight="1">
      <c r="B3" s="261"/>
      <c r="C3" s="262"/>
      <c r="D3" s="262"/>
      <c r="E3" s="262"/>
      <c r="F3" s="273"/>
    </row>
    <row r="4" spans="2:6" ht="38.25" customHeight="1">
      <c r="B4" s="259" t="s">
        <v>191</v>
      </c>
      <c r="C4" s="259"/>
      <c r="D4" s="259"/>
      <c r="E4" s="259"/>
      <c r="F4" s="259"/>
    </row>
    <row r="5" spans="2:6" ht="9.75" customHeight="1">
      <c r="B5" s="261"/>
      <c r="C5" s="262"/>
      <c r="D5" s="262"/>
      <c r="E5" s="262"/>
      <c r="F5" s="273"/>
    </row>
    <row r="6" spans="2:6" ht="25.5" customHeight="1">
      <c r="B6" s="259" t="s">
        <v>4</v>
      </c>
      <c r="C6" s="259"/>
      <c r="D6" s="259"/>
      <c r="E6" s="259"/>
      <c r="F6" s="259"/>
    </row>
    <row r="7" ht="25.5" customHeight="1" thickBot="1"/>
    <row r="8" spans="2:6" ht="16.5">
      <c r="B8" s="270" t="s">
        <v>3</v>
      </c>
      <c r="C8" s="271"/>
      <c r="D8" s="194" t="s">
        <v>161</v>
      </c>
      <c r="E8" s="176" t="s">
        <v>152</v>
      </c>
      <c r="F8" s="176" t="s">
        <v>156</v>
      </c>
    </row>
    <row r="9" spans="2:6" ht="33.75" customHeight="1">
      <c r="B9" s="279" t="s">
        <v>41</v>
      </c>
      <c r="C9" s="279"/>
      <c r="D9" s="2"/>
      <c r="E9" s="195"/>
      <c r="F9" s="195"/>
    </row>
    <row r="10" spans="2:6" ht="46.5" customHeight="1">
      <c r="B10" s="280" t="s">
        <v>71</v>
      </c>
      <c r="C10" s="280"/>
      <c r="D10" s="20">
        <v>110</v>
      </c>
      <c r="E10" s="195" t="s">
        <v>97</v>
      </c>
      <c r="F10" s="108">
        <v>110</v>
      </c>
    </row>
    <row r="11" spans="2:6" ht="39.75" customHeight="1">
      <c r="B11" s="272" t="s">
        <v>76</v>
      </c>
      <c r="C11" s="272"/>
      <c r="D11" s="3">
        <v>120</v>
      </c>
      <c r="E11" s="28" t="s">
        <v>99</v>
      </c>
      <c r="F11" s="28">
        <v>0</v>
      </c>
    </row>
    <row r="12" spans="2:6" ht="62.25" customHeight="1">
      <c r="B12" s="272" t="s">
        <v>77</v>
      </c>
      <c r="C12" s="272"/>
      <c r="D12" s="3">
        <v>120</v>
      </c>
      <c r="E12" s="28" t="s">
        <v>99</v>
      </c>
      <c r="F12" s="28">
        <v>0</v>
      </c>
    </row>
    <row r="13" spans="2:6" ht="16.5">
      <c r="B13" s="18"/>
      <c r="C13" s="192" t="s">
        <v>24</v>
      </c>
      <c r="D13" s="196">
        <f>SUM(D10:D12)</f>
        <v>350</v>
      </c>
      <c r="E13" s="196"/>
      <c r="F13" s="196">
        <f>SUM(F10:F12)</f>
        <v>110</v>
      </c>
    </row>
    <row r="14" spans="2:6" ht="16.5">
      <c r="B14" s="18"/>
      <c r="C14" s="18"/>
      <c r="D14" s="18"/>
      <c r="E14" s="18"/>
      <c r="F14" s="18"/>
    </row>
    <row r="15" spans="2:6" ht="16.5">
      <c r="B15" s="18"/>
      <c r="C15" s="18"/>
      <c r="D15" s="18"/>
      <c r="E15" s="18"/>
      <c r="F15" s="18"/>
    </row>
    <row r="16" spans="2:6" ht="16.5">
      <c r="B16" s="266" t="s">
        <v>27</v>
      </c>
      <c r="C16" s="266"/>
      <c r="D16" s="18"/>
      <c r="E16" s="18"/>
      <c r="F16" s="18"/>
    </row>
    <row r="17" spans="2:6" ht="16.5">
      <c r="B17" s="11"/>
      <c r="C17" s="11"/>
      <c r="D17" s="18"/>
      <c r="E17" s="18"/>
      <c r="F17" s="18"/>
    </row>
    <row r="18" spans="2:6" ht="16.5">
      <c r="B18" s="197" t="s">
        <v>6</v>
      </c>
      <c r="C18" s="197"/>
      <c r="D18" s="198" t="s">
        <v>42</v>
      </c>
      <c r="E18" s="18"/>
      <c r="F18" s="18"/>
    </row>
    <row r="19" spans="2:6" ht="16.5">
      <c r="B19" s="21" t="s">
        <v>31</v>
      </c>
      <c r="C19" s="22"/>
      <c r="D19" s="22">
        <v>100</v>
      </c>
      <c r="E19" s="18"/>
      <c r="F19" s="18"/>
    </row>
    <row r="20" spans="2:6" ht="16.5">
      <c r="B20" s="21" t="s">
        <v>33</v>
      </c>
      <c r="C20" s="22"/>
      <c r="D20" s="22">
        <v>100</v>
      </c>
      <c r="E20" s="18"/>
      <c r="F20" s="18"/>
    </row>
    <row r="21" spans="2:6" ht="16.5">
      <c r="B21" s="197" t="s">
        <v>14</v>
      </c>
      <c r="C21" s="199"/>
      <c r="D21" s="199">
        <f>SUM(D19:D20)</f>
        <v>200</v>
      </c>
      <c r="E21" s="18"/>
      <c r="F21" s="18"/>
    </row>
    <row r="22" spans="2:6" ht="16.5">
      <c r="B22" s="11"/>
      <c r="C22" s="11"/>
      <c r="D22" s="11"/>
      <c r="E22" s="11"/>
      <c r="F22" s="11"/>
    </row>
    <row r="23" spans="2:6" ht="16.5">
      <c r="B23" s="197" t="s">
        <v>32</v>
      </c>
      <c r="C23" s="197"/>
      <c r="D23" s="197"/>
      <c r="E23" s="11"/>
      <c r="F23" s="11"/>
    </row>
    <row r="24" spans="2:6" ht="16.5">
      <c r="B24" s="275" t="s">
        <v>36</v>
      </c>
      <c r="C24" s="275"/>
      <c r="D24" s="18"/>
      <c r="E24" s="18"/>
      <c r="F24" s="18"/>
    </row>
    <row r="25" spans="2:6" ht="28.5">
      <c r="B25" s="182" t="s">
        <v>28</v>
      </c>
      <c r="C25" s="182"/>
      <c r="D25" s="182" t="s">
        <v>29</v>
      </c>
      <c r="E25" s="190" t="s">
        <v>152</v>
      </c>
      <c r="F25" s="190" t="s">
        <v>162</v>
      </c>
    </row>
    <row r="26" spans="2:6" ht="13.5" customHeight="1">
      <c r="B26" s="23" t="s">
        <v>0</v>
      </c>
      <c r="C26" s="23"/>
      <c r="D26" s="23">
        <v>50</v>
      </c>
      <c r="E26" s="23"/>
      <c r="F26" s="23"/>
    </row>
    <row r="27" spans="2:6" ht="16.5">
      <c r="B27" s="23" t="s">
        <v>34</v>
      </c>
      <c r="C27" s="23"/>
      <c r="D27" s="23">
        <v>40</v>
      </c>
      <c r="E27" s="23"/>
      <c r="F27" s="23"/>
    </row>
    <row r="28" spans="2:6" ht="28.5">
      <c r="B28" s="46" t="s">
        <v>35</v>
      </c>
      <c r="C28" s="46"/>
      <c r="D28" s="46">
        <v>30</v>
      </c>
      <c r="E28" s="113" t="s">
        <v>106</v>
      </c>
      <c r="F28" s="112">
        <v>30</v>
      </c>
    </row>
    <row r="29" spans="2:6" ht="16.5">
      <c r="B29" s="23" t="s">
        <v>16</v>
      </c>
      <c r="C29" s="23"/>
      <c r="D29" s="23" t="s">
        <v>38</v>
      </c>
      <c r="E29" s="23"/>
      <c r="F29" s="23"/>
    </row>
    <row r="30" spans="2:6" ht="16.5">
      <c r="B30" s="49" t="s">
        <v>37</v>
      </c>
      <c r="C30" s="49"/>
      <c r="D30" s="49"/>
      <c r="E30" s="49"/>
      <c r="F30" s="49"/>
    </row>
    <row r="31" spans="2:6" ht="28.5">
      <c r="B31" s="182" t="s">
        <v>28</v>
      </c>
      <c r="C31" s="182"/>
      <c r="D31" s="182" t="s">
        <v>29</v>
      </c>
      <c r="E31" s="190" t="s">
        <v>152</v>
      </c>
      <c r="F31" s="190" t="s">
        <v>162</v>
      </c>
    </row>
    <row r="32" spans="2:6" ht="13.5" customHeight="1">
      <c r="B32" s="23" t="s">
        <v>0</v>
      </c>
      <c r="C32" s="24"/>
      <c r="D32" s="24">
        <v>50</v>
      </c>
      <c r="E32" s="106"/>
      <c r="F32" s="49"/>
    </row>
    <row r="33" spans="2:6" ht="13.5" customHeight="1">
      <c r="B33" s="46" t="s">
        <v>30</v>
      </c>
      <c r="C33" s="46"/>
      <c r="D33" s="46">
        <v>25</v>
      </c>
      <c r="E33" s="83" t="s">
        <v>107</v>
      </c>
      <c r="F33" s="112">
        <v>25</v>
      </c>
    </row>
    <row r="34" spans="2:6" ht="13.5" customHeight="1">
      <c r="B34" s="23" t="s">
        <v>39</v>
      </c>
      <c r="C34" s="24"/>
      <c r="D34" s="24" t="s">
        <v>38</v>
      </c>
      <c r="E34" s="49"/>
      <c r="F34" s="49"/>
    </row>
    <row r="35" spans="2:6" ht="16.5">
      <c r="B35" s="25"/>
      <c r="C35" s="26"/>
      <c r="D35" s="18"/>
      <c r="E35" s="18"/>
      <c r="F35" s="18"/>
    </row>
    <row r="36" spans="2:6" ht="16.5">
      <c r="B36" s="197" t="s">
        <v>33</v>
      </c>
      <c r="C36" s="197"/>
      <c r="D36" s="197"/>
      <c r="E36" s="197"/>
      <c r="F36" s="197"/>
    </row>
    <row r="37" spans="2:6" ht="16.5">
      <c r="B37" s="275" t="s">
        <v>36</v>
      </c>
      <c r="C37" s="275"/>
      <c r="D37" s="201"/>
      <c r="E37" s="201"/>
      <c r="F37" s="201"/>
    </row>
    <row r="38" spans="2:6" ht="28.5">
      <c r="B38" s="182" t="s">
        <v>28</v>
      </c>
      <c r="C38" s="182"/>
      <c r="D38" s="182" t="s">
        <v>29</v>
      </c>
      <c r="E38" s="190" t="s">
        <v>152</v>
      </c>
      <c r="F38" s="190" t="s">
        <v>162</v>
      </c>
    </row>
    <row r="39" spans="2:6" ht="13.5" customHeight="1">
      <c r="B39" s="23" t="s">
        <v>0</v>
      </c>
      <c r="C39" s="23"/>
      <c r="D39" s="23">
        <v>50</v>
      </c>
      <c r="E39" s="23"/>
      <c r="F39" s="23"/>
    </row>
    <row r="40" spans="2:6" ht="16.5">
      <c r="B40" s="23" t="s">
        <v>34</v>
      </c>
      <c r="C40" s="23"/>
      <c r="D40" s="23">
        <v>40</v>
      </c>
      <c r="E40" s="23"/>
      <c r="F40" s="23"/>
    </row>
    <row r="41" spans="2:6" ht="28.5">
      <c r="B41" s="46" t="s">
        <v>35</v>
      </c>
      <c r="C41" s="46"/>
      <c r="D41" s="46">
        <v>30</v>
      </c>
      <c r="E41" s="113" t="s">
        <v>106</v>
      </c>
      <c r="F41" s="112">
        <v>30</v>
      </c>
    </row>
    <row r="42" spans="2:6" ht="16.5">
      <c r="B42" s="23" t="s">
        <v>16</v>
      </c>
      <c r="C42" s="23"/>
      <c r="D42" s="23" t="s">
        <v>38</v>
      </c>
      <c r="E42" s="23"/>
      <c r="F42" s="23"/>
    </row>
    <row r="43" spans="2:6" ht="16.5">
      <c r="B43" s="274" t="s">
        <v>37</v>
      </c>
      <c r="C43" s="274"/>
      <c r="D43" s="201"/>
      <c r="E43" s="201"/>
      <c r="F43" s="201"/>
    </row>
    <row r="44" spans="2:6" ht="28.5">
      <c r="B44" s="182" t="s">
        <v>28</v>
      </c>
      <c r="C44" s="182"/>
      <c r="D44" s="182" t="s">
        <v>29</v>
      </c>
      <c r="E44" s="190" t="s">
        <v>152</v>
      </c>
      <c r="F44" s="190" t="s">
        <v>162</v>
      </c>
    </row>
    <row r="45" spans="2:6" ht="13.5" customHeight="1">
      <c r="B45" s="23" t="s">
        <v>0</v>
      </c>
      <c r="C45" s="24"/>
      <c r="D45" s="24">
        <v>50</v>
      </c>
      <c r="E45" s="24"/>
      <c r="F45" s="49"/>
    </row>
    <row r="46" spans="2:6" ht="13.5" customHeight="1">
      <c r="B46" s="46" t="s">
        <v>30</v>
      </c>
      <c r="C46" s="46"/>
      <c r="D46" s="46">
        <v>25</v>
      </c>
      <c r="E46" s="113" t="s">
        <v>107</v>
      </c>
      <c r="F46" s="112">
        <v>25</v>
      </c>
    </row>
    <row r="47" spans="2:6" ht="13.5" customHeight="1">
      <c r="B47" s="23" t="s">
        <v>39</v>
      </c>
      <c r="C47" s="24"/>
      <c r="D47" s="24" t="s">
        <v>38</v>
      </c>
      <c r="E47" s="24"/>
      <c r="F47" s="49"/>
    </row>
    <row r="48" spans="2:6" ht="13.5" customHeight="1">
      <c r="B48" s="114" t="s">
        <v>144</v>
      </c>
      <c r="C48" s="114"/>
      <c r="D48" s="114"/>
      <c r="E48" s="115"/>
      <c r="F48" s="115"/>
    </row>
    <row r="49" spans="1:6" s="84" customFormat="1" ht="13.5" customHeight="1">
      <c r="A49" s="82"/>
      <c r="B49" s="276" t="s">
        <v>144</v>
      </c>
      <c r="C49" s="277"/>
      <c r="D49" s="277"/>
      <c r="E49" s="278"/>
      <c r="F49" s="200">
        <f>+F28+F33+F41+F46</f>
        <v>110</v>
      </c>
    </row>
    <row r="50" spans="2:6" ht="13.5" customHeight="1">
      <c r="B50" s="23"/>
      <c r="C50" s="24"/>
      <c r="D50" s="24"/>
      <c r="E50" s="24"/>
      <c r="F50" s="49"/>
    </row>
    <row r="53" spans="2:6" ht="13.5" customHeight="1">
      <c r="B53" s="79"/>
      <c r="C53" s="80"/>
      <c r="D53" s="80"/>
      <c r="E53" s="80"/>
      <c r="F53" s="81"/>
    </row>
  </sheetData>
  <sheetProtection/>
  <mergeCells count="15">
    <mergeCell ref="B43:C43"/>
    <mergeCell ref="B37:C37"/>
    <mergeCell ref="B49:E49"/>
    <mergeCell ref="B24:C24"/>
    <mergeCell ref="B16:C16"/>
    <mergeCell ref="B9:C9"/>
    <mergeCell ref="B10:C10"/>
    <mergeCell ref="B2:F2"/>
    <mergeCell ref="B4:F4"/>
    <mergeCell ref="B6:F6"/>
    <mergeCell ref="B8:C8"/>
    <mergeCell ref="B11:C11"/>
    <mergeCell ref="B12:C12"/>
    <mergeCell ref="B3:F3"/>
    <mergeCell ref="B5:F5"/>
  </mergeCells>
  <printOptions/>
  <pageMargins left="0.53" right="0.54" top="0.75" bottom="0.75" header="0.3" footer="0.3"/>
  <pageSetup fitToHeight="0"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tabColor theme="6" tint="0.7999799847602844"/>
    <pageSetUpPr fitToPage="1"/>
  </sheetPr>
  <dimension ref="B2:E9"/>
  <sheetViews>
    <sheetView zoomScalePageLayoutView="0" workbookViewId="0" topLeftCell="A1">
      <selection activeCell="A1" sqref="A1"/>
    </sheetView>
  </sheetViews>
  <sheetFormatPr defaultColWidth="11.57421875" defaultRowHeight="15"/>
  <cols>
    <col min="1" max="1" width="6.140625" style="10" customWidth="1"/>
    <col min="2" max="2" width="76.57421875" style="11" customWidth="1"/>
    <col min="3" max="3" width="16.421875" style="11" customWidth="1"/>
    <col min="4" max="4" width="31.8515625" style="11" customWidth="1"/>
    <col min="5" max="5" width="16.421875" style="11" customWidth="1"/>
    <col min="6" max="45" width="11.421875" style="10" customWidth="1"/>
    <col min="46" max="16384" width="11.57421875" style="11" customWidth="1"/>
  </cols>
  <sheetData>
    <row r="1" s="10" customFormat="1" ht="16.5"/>
    <row r="2" spans="2:5" s="10" customFormat="1" ht="18">
      <c r="B2" s="259" t="s">
        <v>46</v>
      </c>
      <c r="C2" s="259"/>
      <c r="D2" s="259"/>
      <c r="E2" s="259"/>
    </row>
    <row r="3" spans="2:5" s="10" customFormat="1" ht="9.75" customHeight="1" thickBot="1">
      <c r="B3" s="284"/>
      <c r="C3" s="284"/>
      <c r="D3" s="284"/>
      <c r="E3" s="284"/>
    </row>
    <row r="4" spans="2:5" ht="18.75" thickBot="1">
      <c r="B4" s="281" t="s">
        <v>68</v>
      </c>
      <c r="C4" s="282"/>
      <c r="D4" s="282"/>
      <c r="E4" s="283"/>
    </row>
    <row r="5" spans="2:5" ht="9.75" customHeight="1" thickBot="1">
      <c r="B5" s="284"/>
      <c r="C5" s="284"/>
      <c r="D5" s="284"/>
      <c r="E5" s="284"/>
    </row>
    <row r="6" spans="2:5" ht="25.5" customHeight="1" thickBot="1">
      <c r="B6" s="281" t="s">
        <v>26</v>
      </c>
      <c r="C6" s="282"/>
      <c r="D6" s="282"/>
      <c r="E6" s="283"/>
    </row>
    <row r="7" spans="2:5" ht="26.25" thickBot="1">
      <c r="B7" s="202" t="s">
        <v>3</v>
      </c>
      <c r="C7" s="203" t="s">
        <v>25</v>
      </c>
      <c r="D7" s="176" t="s">
        <v>152</v>
      </c>
      <c r="E7" s="203" t="s">
        <v>163</v>
      </c>
    </row>
    <row r="8" spans="2:5" ht="72" customHeight="1" thickBot="1">
      <c r="B8" s="5" t="s">
        <v>67</v>
      </c>
      <c r="C8" s="27">
        <v>550</v>
      </c>
      <c r="D8" s="44" t="s">
        <v>94</v>
      </c>
      <c r="E8" s="27">
        <v>550</v>
      </c>
    </row>
    <row r="9" spans="2:5" ht="25.5" customHeight="1" thickBot="1">
      <c r="B9" s="204" t="s">
        <v>24</v>
      </c>
      <c r="C9" s="205">
        <f>SUM(C8:C8)</f>
        <v>550</v>
      </c>
      <c r="D9" s="206"/>
      <c r="E9" s="205">
        <f>SUM(E8:E8)</f>
        <v>550</v>
      </c>
    </row>
  </sheetData>
  <sheetProtection/>
  <mergeCells count="5">
    <mergeCell ref="B2:E2"/>
    <mergeCell ref="B4:E4"/>
    <mergeCell ref="B6:E6"/>
    <mergeCell ref="B3:E3"/>
    <mergeCell ref="B5:E5"/>
  </mergeCells>
  <printOptions/>
  <pageMargins left="0.7" right="0.7" top="0.75" bottom="0.75" header="0.3" footer="0.3"/>
  <pageSetup fitToHeight="0" fitToWidth="1" horizontalDpi="600" verticalDpi="600" orientation="portrait" scale="69" r:id="rId1"/>
</worksheet>
</file>

<file path=xl/worksheets/sheet7.xml><?xml version="1.0" encoding="utf-8"?>
<worksheet xmlns="http://schemas.openxmlformats.org/spreadsheetml/2006/main" xmlns:r="http://schemas.openxmlformats.org/officeDocument/2006/relationships">
  <sheetPr>
    <tabColor theme="6" tint="0.7999799847602844"/>
    <pageSetUpPr fitToPage="1"/>
  </sheetPr>
  <dimension ref="B2:E11"/>
  <sheetViews>
    <sheetView zoomScalePageLayoutView="0" workbookViewId="0" topLeftCell="A1">
      <selection activeCell="D10" sqref="D10"/>
    </sheetView>
  </sheetViews>
  <sheetFormatPr defaultColWidth="11.57421875" defaultRowHeight="15"/>
  <cols>
    <col min="1" max="1" width="6.140625" style="10" customWidth="1"/>
    <col min="2" max="2" width="76.57421875" style="11" customWidth="1"/>
    <col min="3" max="3" width="16.421875" style="11" customWidth="1"/>
    <col min="4" max="4" width="31.8515625" style="11" customWidth="1"/>
    <col min="5" max="5" width="16.421875" style="11" customWidth="1"/>
    <col min="6" max="45" width="11.421875" style="10" customWidth="1"/>
    <col min="46" max="16384" width="11.57421875" style="11" customWidth="1"/>
  </cols>
  <sheetData>
    <row r="1" s="10" customFormat="1" ht="16.5"/>
    <row r="2" spans="2:5" s="10" customFormat="1" ht="18">
      <c r="B2" s="259" t="s">
        <v>46</v>
      </c>
      <c r="C2" s="259"/>
      <c r="D2" s="259"/>
      <c r="E2" s="259"/>
    </row>
    <row r="3" spans="2:5" s="10" customFormat="1" ht="9.75" customHeight="1">
      <c r="B3" s="285"/>
      <c r="C3" s="285"/>
      <c r="D3" s="285"/>
      <c r="E3" s="285"/>
    </row>
    <row r="4" spans="2:5" ht="33.75" customHeight="1">
      <c r="B4" s="259" t="s">
        <v>69</v>
      </c>
      <c r="C4" s="259"/>
      <c r="D4" s="259"/>
      <c r="E4" s="259"/>
    </row>
    <row r="5" spans="2:5" ht="9.75" customHeight="1">
      <c r="B5" s="269"/>
      <c r="C5" s="269"/>
      <c r="D5" s="269"/>
      <c r="E5" s="269"/>
    </row>
    <row r="6" spans="2:5" ht="25.5" customHeight="1">
      <c r="B6" s="259" t="s">
        <v>26</v>
      </c>
      <c r="C6" s="259"/>
      <c r="D6" s="259"/>
      <c r="E6" s="259"/>
    </row>
    <row r="7" spans="2:5" ht="25.5">
      <c r="B7" s="190" t="s">
        <v>3</v>
      </c>
      <c r="C7" s="190" t="s">
        <v>25</v>
      </c>
      <c r="D7" s="176" t="s">
        <v>152</v>
      </c>
      <c r="E7" s="190" t="s">
        <v>163</v>
      </c>
    </row>
    <row r="8" spans="2:5" s="10" customFormat="1" ht="52.5">
      <c r="B8" s="8" t="s">
        <v>70</v>
      </c>
      <c r="C8" s="28">
        <v>150</v>
      </c>
      <c r="D8" s="28" t="s">
        <v>99</v>
      </c>
      <c r="E8" s="28">
        <v>0</v>
      </c>
    </row>
    <row r="9" spans="2:5" s="10" customFormat="1" ht="52.5">
      <c r="B9" s="8" t="s">
        <v>78</v>
      </c>
      <c r="C9" s="28">
        <v>200</v>
      </c>
      <c r="D9" s="28" t="s">
        <v>99</v>
      </c>
      <c r="E9" s="28">
        <v>0</v>
      </c>
    </row>
    <row r="10" spans="2:5" s="10" customFormat="1" ht="268.5">
      <c r="B10" s="8" t="s">
        <v>79</v>
      </c>
      <c r="C10" s="28">
        <v>200</v>
      </c>
      <c r="D10" s="28" t="s">
        <v>98</v>
      </c>
      <c r="E10" s="75">
        <v>200</v>
      </c>
    </row>
    <row r="11" spans="2:5" s="10" customFormat="1" ht="25.5" customHeight="1">
      <c r="B11" s="183" t="s">
        <v>24</v>
      </c>
      <c r="C11" s="183">
        <f>SUM(C8:C10)</f>
        <v>550</v>
      </c>
      <c r="D11" s="207"/>
      <c r="E11" s="183">
        <f>SUM(E8:E10)</f>
        <v>200</v>
      </c>
    </row>
  </sheetData>
  <sheetProtection/>
  <mergeCells count="5">
    <mergeCell ref="B2:E2"/>
    <mergeCell ref="B4:E4"/>
    <mergeCell ref="B6:E6"/>
    <mergeCell ref="B3:E3"/>
    <mergeCell ref="B5:E5"/>
  </mergeCells>
  <printOptions/>
  <pageMargins left="0.62" right="0.5" top="0.75" bottom="0.75" header="0.3" footer="0.3"/>
  <pageSetup fitToHeight="0" fitToWidth="1" horizontalDpi="600" verticalDpi="600" orientation="portrait" scale="72" r:id="rId1"/>
</worksheet>
</file>

<file path=xl/worksheets/sheet8.xml><?xml version="1.0" encoding="utf-8"?>
<worksheet xmlns="http://schemas.openxmlformats.org/spreadsheetml/2006/main" xmlns:r="http://schemas.openxmlformats.org/officeDocument/2006/relationships">
  <sheetPr>
    <tabColor theme="6" tint="0.7999799847602844"/>
    <pageSetUpPr fitToPage="1"/>
  </sheetPr>
  <dimension ref="A2:E15"/>
  <sheetViews>
    <sheetView zoomScaleSheetLayoutView="95" zoomScalePageLayoutView="0" workbookViewId="0" topLeftCell="A1">
      <selection activeCell="A5" sqref="A5:D5"/>
    </sheetView>
  </sheetViews>
  <sheetFormatPr defaultColWidth="11.421875" defaultRowHeight="15"/>
  <cols>
    <col min="1" max="1" width="88.57421875" style="19" customWidth="1"/>
    <col min="2" max="2" width="23.421875" style="19" customWidth="1"/>
    <col min="3" max="3" width="25.140625" style="19" customWidth="1"/>
    <col min="4" max="4" width="26.57421875" style="19" customWidth="1"/>
    <col min="5" max="5" width="13.8515625" style="19" customWidth="1"/>
    <col min="6" max="16384" width="11.421875" style="19" customWidth="1"/>
  </cols>
  <sheetData>
    <row r="2" spans="1:5" s="18" customFormat="1" ht="18">
      <c r="A2" s="290" t="s">
        <v>46</v>
      </c>
      <c r="B2" s="291"/>
      <c r="C2" s="291"/>
      <c r="D2" s="291"/>
      <c r="E2" s="291"/>
    </row>
    <row r="3" spans="1:5" s="18" customFormat="1" ht="9.75" customHeight="1">
      <c r="A3" s="269"/>
      <c r="B3" s="269"/>
      <c r="C3" s="269"/>
      <c r="D3" s="269"/>
      <c r="E3" s="110"/>
    </row>
    <row r="4" spans="1:5" ht="39" customHeight="1">
      <c r="A4" s="259" t="s">
        <v>192</v>
      </c>
      <c r="B4" s="259"/>
      <c r="C4" s="259"/>
      <c r="D4" s="259"/>
      <c r="E4" s="259"/>
    </row>
    <row r="5" spans="1:5" ht="9.75" customHeight="1">
      <c r="A5" s="269"/>
      <c r="B5" s="269"/>
      <c r="C5" s="269"/>
      <c r="D5" s="269"/>
      <c r="E5" s="111"/>
    </row>
    <row r="6" spans="1:5" ht="26.25" customHeight="1">
      <c r="A6" s="259" t="s">
        <v>4</v>
      </c>
      <c r="B6" s="259"/>
      <c r="C6" s="259"/>
      <c r="D6" s="259"/>
      <c r="E6" s="259"/>
    </row>
    <row r="7" spans="1:5" ht="25.5">
      <c r="A7" s="287" t="s">
        <v>3</v>
      </c>
      <c r="B7" s="287"/>
      <c r="C7" s="190" t="s">
        <v>25</v>
      </c>
      <c r="D7" s="190" t="s">
        <v>152</v>
      </c>
      <c r="E7" s="190" t="s">
        <v>163</v>
      </c>
    </row>
    <row r="8" spans="1:5" ht="30" customHeight="1">
      <c r="A8" s="279" t="s">
        <v>47</v>
      </c>
      <c r="B8" s="279"/>
      <c r="C8" s="288">
        <v>300</v>
      </c>
      <c r="D8" s="268" t="s">
        <v>99</v>
      </c>
      <c r="E8" s="288">
        <v>0</v>
      </c>
    </row>
    <row r="9" spans="1:5" ht="37.5" customHeight="1">
      <c r="A9" s="286" t="s">
        <v>71</v>
      </c>
      <c r="B9" s="286"/>
      <c r="C9" s="289"/>
      <c r="D9" s="268"/>
      <c r="E9" s="289"/>
    </row>
    <row r="10" spans="1:5" ht="24.75" customHeight="1">
      <c r="A10" s="279" t="s">
        <v>72</v>
      </c>
      <c r="B10" s="279"/>
      <c r="C10" s="20"/>
      <c r="D10" s="116"/>
      <c r="E10" s="20"/>
    </row>
    <row r="11" spans="1:5" ht="27">
      <c r="A11" s="117" t="s">
        <v>48</v>
      </c>
      <c r="B11" s="9" t="s">
        <v>73</v>
      </c>
      <c r="C11" s="29">
        <v>50</v>
      </c>
      <c r="D11" s="108" t="s">
        <v>99</v>
      </c>
      <c r="E11" s="29">
        <v>0</v>
      </c>
    </row>
    <row r="12" spans="1:5" ht="27">
      <c r="A12" s="117" t="s">
        <v>49</v>
      </c>
      <c r="B12" s="9" t="s">
        <v>51</v>
      </c>
      <c r="C12" s="29">
        <v>50</v>
      </c>
      <c r="D12" s="108" t="s">
        <v>99</v>
      </c>
      <c r="E12" s="29">
        <v>0</v>
      </c>
    </row>
    <row r="13" spans="1:5" ht="40.5">
      <c r="A13" s="117" t="s">
        <v>50</v>
      </c>
      <c r="B13" s="9" t="s">
        <v>52</v>
      </c>
      <c r="C13" s="29">
        <v>50</v>
      </c>
      <c r="D13" s="108" t="s">
        <v>99</v>
      </c>
      <c r="E13" s="29">
        <v>0</v>
      </c>
    </row>
    <row r="14" spans="1:5" ht="26.25" customHeight="1">
      <c r="A14" s="286" t="s">
        <v>57</v>
      </c>
      <c r="B14" s="286"/>
      <c r="C14" s="29">
        <v>100</v>
      </c>
      <c r="D14" s="108" t="s">
        <v>99</v>
      </c>
      <c r="E14" s="29">
        <v>0</v>
      </c>
    </row>
    <row r="15" spans="1:5" ht="16.5">
      <c r="A15" s="191" t="s">
        <v>24</v>
      </c>
      <c r="B15" s="191"/>
      <c r="C15" s="196">
        <f>SUM(C8:C14)</f>
        <v>550</v>
      </c>
      <c r="D15" s="193"/>
      <c r="E15" s="196">
        <f>SUM(E8:E14)</f>
        <v>0</v>
      </c>
    </row>
  </sheetData>
  <sheetProtection/>
  <mergeCells count="13">
    <mergeCell ref="E8:E9"/>
    <mergeCell ref="A2:E2"/>
    <mergeCell ref="A9:B9"/>
    <mergeCell ref="A10:B10"/>
    <mergeCell ref="A14:B14"/>
    <mergeCell ref="A3:D3"/>
    <mergeCell ref="A5:D5"/>
    <mergeCell ref="A8:B8"/>
    <mergeCell ref="A7:B7"/>
    <mergeCell ref="D8:D9"/>
    <mergeCell ref="A4:E4"/>
    <mergeCell ref="A6:E6"/>
    <mergeCell ref="C8:C9"/>
  </mergeCells>
  <printOptions/>
  <pageMargins left="0.7" right="0.27" top="0.75" bottom="0.75" header="0.3" footer="0.3"/>
  <pageSetup fitToHeight="0" fitToWidth="1" horizontalDpi="600" verticalDpi="600" orientation="portrait" scale="59" r:id="rId1"/>
</worksheet>
</file>

<file path=xl/worksheets/sheet9.xml><?xml version="1.0" encoding="utf-8"?>
<worksheet xmlns="http://schemas.openxmlformats.org/spreadsheetml/2006/main" xmlns:r="http://schemas.openxmlformats.org/officeDocument/2006/relationships">
  <dimension ref="A1:G26"/>
  <sheetViews>
    <sheetView zoomScale="96" zoomScaleNormal="96" zoomScaleSheetLayoutView="96" zoomScalePageLayoutView="0" workbookViewId="0" topLeftCell="A1">
      <selection activeCell="A4" sqref="A4:G4"/>
    </sheetView>
  </sheetViews>
  <sheetFormatPr defaultColWidth="11.57421875" defaultRowHeight="15"/>
  <cols>
    <col min="1" max="1" width="52.421875" style="11" customWidth="1"/>
    <col min="2" max="2" width="14.140625" style="11" customWidth="1"/>
    <col min="3" max="3" width="15.8515625" style="11" customWidth="1"/>
    <col min="4" max="4" width="35.421875" style="11" customWidth="1"/>
    <col min="5" max="5" width="15.8515625" style="11" customWidth="1"/>
    <col min="6" max="6" width="35.421875" style="11" customWidth="1"/>
    <col min="7" max="7" width="15.8515625" style="11" customWidth="1"/>
    <col min="8" max="16384" width="11.57421875" style="11" customWidth="1"/>
  </cols>
  <sheetData>
    <row r="1" spans="1:7" s="30" customFormat="1" ht="30" customHeight="1">
      <c r="A1" s="259" t="s">
        <v>46</v>
      </c>
      <c r="B1" s="259"/>
      <c r="C1" s="259"/>
      <c r="D1" s="259"/>
      <c r="E1" s="259"/>
      <c r="F1" s="259"/>
      <c r="G1" s="259"/>
    </row>
    <row r="2" spans="1:7" s="30" customFormat="1" ht="9.75" customHeight="1">
      <c r="A2" s="308"/>
      <c r="B2" s="309"/>
      <c r="C2" s="309"/>
      <c r="D2" s="309"/>
      <c r="E2" s="309"/>
      <c r="F2" s="309"/>
      <c r="G2" s="309"/>
    </row>
    <row r="3" spans="1:7" s="30" customFormat="1" ht="18" customHeight="1">
      <c r="A3" s="259" t="s">
        <v>193</v>
      </c>
      <c r="B3" s="259"/>
      <c r="C3" s="259"/>
      <c r="D3" s="259"/>
      <c r="E3" s="259"/>
      <c r="F3" s="259"/>
      <c r="G3" s="259"/>
    </row>
    <row r="4" spans="1:7" s="31" customFormat="1" ht="9.75" customHeight="1">
      <c r="A4" s="308"/>
      <c r="B4" s="309"/>
      <c r="C4" s="309"/>
      <c r="D4" s="309"/>
      <c r="E4" s="309"/>
      <c r="F4" s="309"/>
      <c r="G4" s="309"/>
    </row>
    <row r="5" spans="1:7" s="31" customFormat="1" ht="18">
      <c r="A5" s="259" t="s">
        <v>4</v>
      </c>
      <c r="B5" s="259"/>
      <c r="C5" s="259"/>
      <c r="D5" s="259"/>
      <c r="E5" s="259"/>
      <c r="F5" s="259"/>
      <c r="G5" s="259"/>
    </row>
    <row r="6" spans="1:7" s="31" customFormat="1" ht="17.25" thickBot="1">
      <c r="A6" s="32"/>
      <c r="B6" s="50"/>
      <c r="C6" s="33"/>
      <c r="D6" s="34"/>
      <c r="E6" s="33"/>
      <c r="F6" s="34"/>
      <c r="G6" s="33"/>
    </row>
    <row r="7" spans="1:7" s="31" customFormat="1" ht="25.5">
      <c r="A7" s="304" t="s">
        <v>3</v>
      </c>
      <c r="B7" s="305"/>
      <c r="C7" s="208" t="s">
        <v>168</v>
      </c>
      <c r="D7" s="209" t="s">
        <v>165</v>
      </c>
      <c r="E7" s="208" t="s">
        <v>163</v>
      </c>
      <c r="F7" s="209" t="s">
        <v>167</v>
      </c>
      <c r="G7" s="208" t="s">
        <v>163</v>
      </c>
    </row>
    <row r="8" spans="1:7" s="31" customFormat="1" ht="87.75" customHeight="1">
      <c r="A8" s="298" t="s">
        <v>85</v>
      </c>
      <c r="B8" s="299"/>
      <c r="C8" s="119">
        <v>110</v>
      </c>
      <c r="D8" s="121" t="s">
        <v>108</v>
      </c>
      <c r="E8" s="119">
        <v>0</v>
      </c>
      <c r="F8" s="118" t="s">
        <v>171</v>
      </c>
      <c r="G8" s="119">
        <v>110</v>
      </c>
    </row>
    <row r="9" spans="1:7" s="31" customFormat="1" ht="86.25" customHeight="1">
      <c r="A9" s="298" t="s">
        <v>109</v>
      </c>
      <c r="B9" s="299"/>
      <c r="C9" s="119">
        <v>120</v>
      </c>
      <c r="D9" s="121" t="s">
        <v>110</v>
      </c>
      <c r="E9" s="119">
        <v>120</v>
      </c>
      <c r="F9" s="118" t="s">
        <v>172</v>
      </c>
      <c r="G9" s="119">
        <v>60</v>
      </c>
    </row>
    <row r="10" spans="1:7" s="31" customFormat="1" ht="88.5" customHeight="1">
      <c r="A10" s="298" t="s">
        <v>111</v>
      </c>
      <c r="B10" s="299"/>
      <c r="C10" s="119">
        <v>120</v>
      </c>
      <c r="D10" s="121" t="s">
        <v>112</v>
      </c>
      <c r="E10" s="119">
        <v>120</v>
      </c>
      <c r="F10" s="118" t="s">
        <v>173</v>
      </c>
      <c r="G10" s="119">
        <v>60</v>
      </c>
    </row>
    <row r="11" spans="1:7" s="31" customFormat="1" ht="17.25" thickBot="1">
      <c r="A11" s="300" t="s">
        <v>24</v>
      </c>
      <c r="B11" s="301"/>
      <c r="C11" s="120">
        <f>SUM(C8:C10)</f>
        <v>350</v>
      </c>
      <c r="D11" s="122"/>
      <c r="E11" s="120">
        <f>SUM(E8:E10)</f>
        <v>240</v>
      </c>
      <c r="F11" s="122"/>
      <c r="G11" s="120">
        <f>SUM(G8:G10)</f>
        <v>230</v>
      </c>
    </row>
    <row r="12" spans="1:7" s="31" customFormat="1" ht="16.5">
      <c r="A12" s="35"/>
      <c r="B12" s="36"/>
      <c r="C12" s="36"/>
      <c r="D12" s="37"/>
      <c r="E12" s="36"/>
      <c r="F12" s="37"/>
      <c r="G12" s="36"/>
    </row>
    <row r="13" spans="1:7" s="31" customFormat="1" ht="16.5">
      <c r="A13" s="302" t="s">
        <v>53</v>
      </c>
      <c r="B13" s="303"/>
      <c r="C13" s="303"/>
      <c r="D13" s="303"/>
      <c r="E13" s="303"/>
      <c r="F13" s="303"/>
      <c r="G13" s="303"/>
    </row>
    <row r="14" spans="1:7" s="31" customFormat="1" ht="17.25" thickBot="1">
      <c r="A14" s="35"/>
      <c r="B14" s="36"/>
      <c r="C14" s="36"/>
      <c r="D14" s="37"/>
      <c r="E14" s="36"/>
      <c r="F14" s="37"/>
      <c r="G14" s="36"/>
    </row>
    <row r="15" spans="1:7" s="31" customFormat="1" ht="25.5">
      <c r="A15" s="304" t="s">
        <v>45</v>
      </c>
      <c r="B15" s="305"/>
      <c r="C15" s="208" t="s">
        <v>168</v>
      </c>
      <c r="D15" s="209" t="s">
        <v>165</v>
      </c>
      <c r="E15" s="208" t="s">
        <v>163</v>
      </c>
      <c r="F15" s="209" t="s">
        <v>167</v>
      </c>
      <c r="G15" s="208" t="s">
        <v>163</v>
      </c>
    </row>
    <row r="16" spans="1:7" s="31" customFormat="1" ht="69.75" customHeight="1">
      <c r="A16" s="306" t="s">
        <v>84</v>
      </c>
      <c r="B16" s="307"/>
      <c r="C16" s="124"/>
      <c r="D16" s="123"/>
      <c r="E16" s="124"/>
      <c r="F16" s="123"/>
      <c r="G16" s="124"/>
    </row>
    <row r="17" spans="1:7" s="31" customFormat="1" ht="16.5">
      <c r="A17" s="292" t="s">
        <v>80</v>
      </c>
      <c r="B17" s="293"/>
      <c r="C17" s="126">
        <v>200</v>
      </c>
      <c r="D17" s="125"/>
      <c r="E17" s="126"/>
      <c r="F17" s="125"/>
      <c r="G17" s="126"/>
    </row>
    <row r="18" spans="1:7" s="31" customFormat="1" ht="13.5" customHeight="1">
      <c r="A18" s="292" t="s">
        <v>81</v>
      </c>
      <c r="B18" s="293"/>
      <c r="C18" s="126">
        <v>75</v>
      </c>
      <c r="D18" s="125"/>
      <c r="E18" s="126"/>
      <c r="F18" s="125"/>
      <c r="G18" s="126"/>
    </row>
    <row r="19" spans="1:7" s="31" customFormat="1" ht="27">
      <c r="A19" s="292" t="s">
        <v>82</v>
      </c>
      <c r="B19" s="293"/>
      <c r="C19" s="126">
        <v>50</v>
      </c>
      <c r="D19" s="125" t="s">
        <v>113</v>
      </c>
      <c r="E19" s="126">
        <v>50</v>
      </c>
      <c r="F19" s="125" t="s">
        <v>174</v>
      </c>
      <c r="G19" s="126">
        <v>50</v>
      </c>
    </row>
    <row r="20" spans="1:7" s="31" customFormat="1" ht="16.5">
      <c r="A20" s="292" t="s">
        <v>88</v>
      </c>
      <c r="B20" s="293"/>
      <c r="C20" s="126">
        <v>25</v>
      </c>
      <c r="D20" s="125"/>
      <c r="E20" s="126"/>
      <c r="F20" s="129"/>
      <c r="G20" s="126"/>
    </row>
    <row r="21" spans="1:7" s="31" customFormat="1" ht="16.5">
      <c r="A21" s="292" t="s">
        <v>89</v>
      </c>
      <c r="B21" s="293"/>
      <c r="C21" s="126">
        <v>0</v>
      </c>
      <c r="D21" s="125"/>
      <c r="E21" s="126"/>
      <c r="F21" s="129"/>
      <c r="G21" s="126"/>
    </row>
    <row r="22" spans="1:7" s="31" customFormat="1" ht="13.5" customHeight="1">
      <c r="A22" s="292" t="s">
        <v>114</v>
      </c>
      <c r="B22" s="293"/>
      <c r="C22" s="126" t="s">
        <v>83</v>
      </c>
      <c r="D22" s="125"/>
      <c r="E22" s="126"/>
      <c r="F22" s="129"/>
      <c r="G22" s="126"/>
    </row>
    <row r="23" spans="1:7" s="31" customFormat="1" ht="82.5" customHeight="1">
      <c r="A23" s="294" t="s">
        <v>115</v>
      </c>
      <c r="B23" s="295"/>
      <c r="C23" s="127">
        <v>50</v>
      </c>
      <c r="D23" s="121" t="s">
        <v>116</v>
      </c>
      <c r="E23" s="127">
        <v>50</v>
      </c>
      <c r="F23" s="128" t="s">
        <v>175</v>
      </c>
      <c r="G23" s="127">
        <v>50</v>
      </c>
    </row>
    <row r="24" spans="1:7" s="31" customFormat="1" ht="94.5" customHeight="1">
      <c r="A24" s="294" t="s">
        <v>117</v>
      </c>
      <c r="B24" s="295"/>
      <c r="C24" s="127">
        <v>50</v>
      </c>
      <c r="D24" s="121" t="s">
        <v>118</v>
      </c>
      <c r="E24" s="127">
        <v>50</v>
      </c>
      <c r="F24" s="128" t="s">
        <v>175</v>
      </c>
      <c r="G24" s="127">
        <v>50</v>
      </c>
    </row>
    <row r="25" spans="1:7" s="31" customFormat="1" ht="44.25" customHeight="1">
      <c r="A25" s="294" t="s">
        <v>119</v>
      </c>
      <c r="B25" s="295"/>
      <c r="C25" s="127">
        <v>0</v>
      </c>
      <c r="D25" s="128" t="s">
        <v>120</v>
      </c>
      <c r="E25" s="127">
        <v>0</v>
      </c>
      <c r="F25" s="128" t="s">
        <v>175</v>
      </c>
      <c r="G25" s="127">
        <v>0</v>
      </c>
    </row>
    <row r="26" spans="1:7" s="85" customFormat="1" ht="30" customHeight="1" thickBot="1">
      <c r="A26" s="296" t="s">
        <v>164</v>
      </c>
      <c r="B26" s="297"/>
      <c r="C26" s="210"/>
      <c r="D26" s="211"/>
      <c r="E26" s="210">
        <f>SUM(E19:E24)</f>
        <v>150</v>
      </c>
      <c r="F26" s="211"/>
      <c r="G26" s="210">
        <f>SUM(G19:G24)</f>
        <v>150</v>
      </c>
    </row>
  </sheetData>
  <sheetProtection/>
  <mergeCells count="23">
    <mergeCell ref="A16:B16"/>
    <mergeCell ref="A1:G1"/>
    <mergeCell ref="A2:G2"/>
    <mergeCell ref="A3:G3"/>
    <mergeCell ref="A4:G4"/>
    <mergeCell ref="A5:G5"/>
    <mergeCell ref="A7:B7"/>
    <mergeCell ref="A8:B8"/>
    <mergeCell ref="A9:B9"/>
    <mergeCell ref="A10:B10"/>
    <mergeCell ref="A11:B11"/>
    <mergeCell ref="A13:G13"/>
    <mergeCell ref="A15:B15"/>
    <mergeCell ref="A22:B22"/>
    <mergeCell ref="A23:B23"/>
    <mergeCell ref="A24:B24"/>
    <mergeCell ref="A26:B26"/>
    <mergeCell ref="A25:B25"/>
    <mergeCell ref="A17:B17"/>
    <mergeCell ref="A18:B18"/>
    <mergeCell ref="A19:B19"/>
    <mergeCell ref="A20:B20"/>
    <mergeCell ref="A21:B21"/>
  </mergeCells>
  <printOptions/>
  <pageMargins left="0.7" right="0.7" top="0.75" bottom="0.75" header="0.3" footer="0.3"/>
  <pageSetup horizontalDpi="600" verticalDpi="6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FELIPE CASTILLO BETANCOURT</dc:creator>
  <cp:keywords/>
  <dc:description/>
  <cp:lastModifiedBy>DANILO ROJAS ORTIZ</cp:lastModifiedBy>
  <cp:lastPrinted>2023-12-19T16:16:38Z</cp:lastPrinted>
  <dcterms:created xsi:type="dcterms:W3CDTF">2015-02-04T19:55:13Z</dcterms:created>
  <dcterms:modified xsi:type="dcterms:W3CDTF">2023-12-22T17:22:15Z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cf76f155ced4ddcb4097134ff3c332f">
    <vt:lpwstr/>
  </property>
  <property fmtid="{D5CDD505-2E9C-101B-9397-08002B2CF9AE}" pid="4" name="TaxCatchAll">
    <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ContentTypeId">
    <vt:lpwstr>0x01010087BCC43762B6324A9F79BF50ADA03D43</vt:lpwstr>
  </property>
  <property fmtid="{D5CDD505-2E9C-101B-9397-08002B2CF9AE}" pid="8" name="_activity">
    <vt:lpwstr/>
  </property>
</Properties>
</file>