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MONICA OTROS\NUEVA CONTRATACIÓN\EVALUACIÓN TÉCNICA\Evaluación Final\"/>
    </mc:Choice>
  </mc:AlternateContent>
  <xr:revisionPtr revIDLastSave="0" documentId="13_ncr:1_{5DD9D13F-5CA6-4F26-B1BB-43EE845EE721}" xr6:coauthVersionLast="47" xr6:coauthVersionMax="47" xr10:uidLastSave="{00000000-0000-0000-0000-000000000000}"/>
  <bookViews>
    <workbookView xWindow="28680" yWindow="-120" windowWidth="29040" windowHeight="15840" tabRatio="788" activeTab="1" xr2:uid="{00000000-000D-0000-FFFF-FFFF00000000}"/>
  </bookViews>
  <sheets>
    <sheet name="HABILITANTES" sheetId="4" r:id="rId1"/>
    <sheet name="CAPÍTULO III - REQUISITOS HABIL" sheetId="1" r:id="rId2"/>
    <sheet name="Anexo Experiencia Mínima Propp" sheetId="2" r:id="rId3"/>
  </sheets>
  <definedNames>
    <definedName name="_xlnm.Print_Area" localSheetId="1">'CAPÍTULO III - REQUISITOS HABIL'!$A$1:$N$16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 l="1"/>
  <c r="K33" i="1"/>
  <c r="K32" i="1"/>
  <c r="K28" i="1"/>
  <c r="K27" i="1"/>
  <c r="G33" i="1"/>
  <c r="G32" i="1"/>
  <c r="G31" i="1"/>
  <c r="K31" i="1" s="1"/>
  <c r="C71" i="1"/>
  <c r="E4" i="4" s="1"/>
  <c r="C60" i="1"/>
  <c r="E7" i="1"/>
  <c r="H7" i="1"/>
  <c r="H8" i="1"/>
  <c r="K20" i="1"/>
  <c r="K44" i="1"/>
  <c r="K39" i="1"/>
  <c r="J44" i="1"/>
  <c r="I44" i="1"/>
  <c r="H44" i="1"/>
  <c r="J43" i="1"/>
  <c r="I43" i="1"/>
  <c r="H43" i="1"/>
  <c r="J39" i="1"/>
  <c r="I39" i="1"/>
  <c r="H39" i="1"/>
  <c r="J38" i="1"/>
  <c r="I38" i="1"/>
  <c r="H38" i="1"/>
  <c r="J37" i="1"/>
  <c r="I37" i="1"/>
  <c r="H37" i="1"/>
  <c r="O58" i="2"/>
  <c r="O50" i="2"/>
  <c r="N48" i="2"/>
  <c r="N49" i="2"/>
  <c r="N50" i="2"/>
  <c r="N51" i="2"/>
  <c r="N52" i="2"/>
  <c r="N53" i="2"/>
  <c r="N54" i="2"/>
  <c r="N55" i="2"/>
  <c r="N56" i="2"/>
  <c r="N57" i="2"/>
  <c r="N47" i="2"/>
  <c r="O49" i="2"/>
  <c r="O16" i="2"/>
  <c r="O15" i="2"/>
  <c r="O14" i="2"/>
  <c r="O13" i="2"/>
  <c r="O12" i="2"/>
  <c r="D45" i="1"/>
  <c r="C45" i="1"/>
  <c r="E37" i="1"/>
  <c r="K37" i="1" s="1"/>
  <c r="E44" i="1"/>
  <c r="E43" i="1"/>
  <c r="K43" i="1" s="1"/>
  <c r="E42" i="1"/>
  <c r="E41" i="1"/>
  <c r="E40" i="1"/>
  <c r="E39" i="1"/>
  <c r="E38" i="1"/>
  <c r="K38" i="1" s="1"/>
  <c r="F33" i="1"/>
  <c r="E33" i="1"/>
  <c r="D33" i="1"/>
  <c r="C33" i="1"/>
  <c r="G30" i="1"/>
  <c r="K30" i="1" s="1"/>
  <c r="G29" i="1"/>
  <c r="K29" i="1" s="1"/>
  <c r="G28" i="1"/>
  <c r="G27" i="1"/>
  <c r="G26" i="1"/>
  <c r="K26" i="1" s="1"/>
  <c r="I19" i="1"/>
  <c r="I18" i="1"/>
  <c r="I17" i="1"/>
  <c r="I16" i="1"/>
  <c r="I15" i="1"/>
  <c r="K45" i="1" l="1"/>
  <c r="E45" i="1"/>
  <c r="E3" i="4" l="1"/>
</calcChain>
</file>

<file path=xl/sharedStrings.xml><?xml version="1.0" encoding="utf-8"?>
<sst xmlns="http://schemas.openxmlformats.org/spreadsheetml/2006/main" count="281" uniqueCount="180">
  <si>
    <t>N°</t>
  </si>
  <si>
    <t># Contrato</t>
  </si>
  <si>
    <t xml:space="preserve">Nombre de la Entidad Contratante </t>
  </si>
  <si>
    <t xml:space="preserve">Objeto del Contrato </t>
  </si>
  <si>
    <t>Fecha de Iniciación</t>
  </si>
  <si>
    <t xml:space="preserve">Fecha de Terminación </t>
  </si>
  <si>
    <t>Años de duración</t>
  </si>
  <si>
    <t>CAPÍTULO III - REQUISITOS HABILITANTES</t>
  </si>
  <si>
    <t>Cumple</t>
  </si>
  <si>
    <t>300 puntos</t>
  </si>
  <si>
    <t>Valor contrato</t>
  </si>
  <si>
    <t>Factores de calificación Factor Puntaje</t>
  </si>
  <si>
    <t>Económico</t>
  </si>
  <si>
    <t>87.5 puntos</t>
  </si>
  <si>
    <t>Técnico – Experiencia adicional</t>
  </si>
  <si>
    <t>700 puntos</t>
  </si>
  <si>
    <t>Técnico – Valores agregados</t>
  </si>
  <si>
    <t>50 puntos</t>
  </si>
  <si>
    <t>Ambiental</t>
  </si>
  <si>
    <t>Apoyo a la industria nacional</t>
  </si>
  <si>
    <t>100 puntos</t>
  </si>
  <si>
    <t>Emprendimiento y empresa de mujeres</t>
  </si>
  <si>
    <t>2.5 puntos</t>
  </si>
  <si>
    <t>Trabajadores en condición de discapacidad</t>
  </si>
  <si>
    <t>NOTA: *Estos factores son ofrecimientos de la Propuesta, por tanto, no generarán ningún costo para LA PREVISORA S.A.</t>
  </si>
  <si>
    <t xml:space="preserve">10 puntos </t>
  </si>
  <si>
    <t>Total 1.000</t>
  </si>
  <si>
    <t>b. Experiencia adicional 700 puntos</t>
  </si>
  <si>
    <r>
      <t xml:space="preserve">Contratos calificables : </t>
    </r>
    <r>
      <rPr>
        <sz val="14"/>
        <rFont val="EYInterstate Light"/>
      </rPr>
      <t>(Por cada contrato certificado adicional a los ya exigidos y hasta un máximo de 5 contratos ejecutados cuyo objeto sea auditoría interna a procesos de empresas del sector asegurador y/o financiero cuya duración de cada contrato sea mínimo de un año, se otorgarán 60 puntos.)</t>
    </r>
  </si>
  <si>
    <t>Financiero</t>
  </si>
  <si>
    <t>Responsable</t>
  </si>
  <si>
    <t>OCI</t>
  </si>
  <si>
    <t>CAPÍTULO IV
1. ASPECTOS CALIFICABLES</t>
  </si>
  <si>
    <t>1. EXPERIENCIA ADICIONAL DEL PROPONENTE (HASTA 300 puntos)</t>
  </si>
  <si>
    <t>2.EXPERIENCIA ADICIONAL DEL EQUIPO DE TRABAJO (HASTA 400 PUNTOS)</t>
  </si>
  <si>
    <t>EXPERTOS</t>
  </si>
  <si>
    <t>Legales</t>
  </si>
  <si>
    <t>En procesos según la cadena de valor de La Previsora.</t>
  </si>
  <si>
    <t>En tecnologías y seguridad de la información</t>
  </si>
  <si>
    <t>Experto técnico en seguros y reaseguros.</t>
  </si>
  <si>
    <t>1 año</t>
  </si>
  <si>
    <t>2 años</t>
  </si>
  <si>
    <t>3 años</t>
  </si>
  <si>
    <t>4 años</t>
  </si>
  <si>
    <t>puntaje maximo</t>
  </si>
  <si>
    <t>total puntaje</t>
  </si>
  <si>
    <t>Auditor 1</t>
  </si>
  <si>
    <t>Auditor 2</t>
  </si>
  <si>
    <t>Auditor 3</t>
  </si>
  <si>
    <t>Auditor 4</t>
  </si>
  <si>
    <t>Auditor 5</t>
  </si>
  <si>
    <t>Auditor de sistemas</t>
  </si>
  <si>
    <t>gerente, lider proyecto</t>
  </si>
  <si>
    <t>Equipo Mínimo</t>
  </si>
  <si>
    <t>Fiduciaria La Previsora</t>
  </si>
  <si>
    <t>Financiera de Desarrollo Territorial FINDETER</t>
  </si>
  <si>
    <t>Fondo Nacional del Ahorro FNA</t>
  </si>
  <si>
    <t xml:space="preserve">año inicio </t>
  </si>
  <si>
    <t>año final</t>
  </si>
  <si>
    <t>LarraínVial Colombia</t>
  </si>
  <si>
    <t>CAXDAC Colombia</t>
  </si>
  <si>
    <t>años</t>
  </si>
  <si>
    <t>verificada certificación</t>
  </si>
  <si>
    <t>ok</t>
  </si>
  <si>
    <t>“El CONTRATISTA con autonomía técnica y administrativa, se obliga con el CONTRATANTE, a prestar los
servicios de auditorías internas de Fiduciaria La Previsora S.A., con un enfoque de riesgo, bajo
metodologías específicas y procedimientos propios para realizar el trabajo relacionado con los temas
fiduciarios en sus distintas modalidades, gestión de tecnología, seguridad de los sistemas de información,
aspectos contables, riesgos estratégicos, operativos, financieros, de inversión y legales, contemplando los
componentes del sistema de control interno, todo en concordancia con la naturaleza jurídica y la estrategia
corporativa de la Entidad. Lo anterior, de conformidad con la propuesta presentada por el CONTRATISTA y
con los términos de referencia de fa Invitación Pública N° 011 de 2019, los cuales hacen parte integral del
presente CONTRATO, en lo que no contravenga al presente documento.”</t>
  </si>
  <si>
    <t>OBJETO</t>
  </si>
  <si>
    <t>ENTIDAD</t>
  </si>
  <si>
    <t>PRESTAR LOS SERVICIOS DE AUDITORIA INTERNA DE
GESTIÓN, CONSISTENTE EN LA EVALUACIÓN DE LA GESTIÓN
DEL RIESGO, EVALUACIÓN Y SEGUIMIENTO, ASÍ COMO A LA
REALIZACIÓN DE LA EVALUACIÓN OBJETIVA E INDEPENDIENTE
AL SISTEMA DE CONTROL INTERNO DE LA ENTIDAD, Y AL
SISTEMA DE CONTROL INTERNO CONTABLE, DANDO LAS
RECOMENDACIONES Y LA ASESORÍA A LA ALTA DIRECCIÓN
PARA EL MEJORAMIENTO CONTINUO DE ESTOS SISTEMAS Y
SEGUIMIENTO A LA IMPLEMENTACIÓN DE CORRECTIVOS PARA
SUPERAR LOS ASPECTOS OBJETO DE OBSERVACIÓN DEL
MISMO, LAS CONDICIONES SEÑALADAS EN LA LEY 87 DE 1993
Y LOS DECRETOS REGLAMENTARIOS; EN LA CIRCULAR
EXTERNA 029 DE 2014 Y CIRCULAR 042 DE 2012 DE LA
SUPERINTENDENCIA FINANCIERA, ASÍ COMO LAS DEMÁS
NORMAS CONCORDANTES CON EL TEMA, DE CONFORMIDAD
CON LOS REQUERIMIENTOS MÍNIMOS, LA PROPUESTA
PRESENTADA POR EL CONTRATISTA Y EL ACTA DE SELECCIÓN
DE FECHA 07 DE MARZO DE 2018, PUBLICADA EN LA MISMA
FECHA, LOS CUALES FORMAN PARTE INTEGRAL DEL
PRESENTE CONTRATO.</t>
  </si>
  <si>
    <t>Realizar auditorías integrales en el cumplimiento de los roles de la
Oficina de Control Interno del FNA conforme al Plan anual de auditoría
vigencia 2022.</t>
  </si>
  <si>
    <t>Efectuar la función de auditoría interna de LarraínVial Colombia S.A. Comisionista de bolsa durante los años 2014, 2015, 2016, 2017, 2018, 2019, 2020, 2021, 2022, 2023 y 2024 ejecutando la evaluación y
seguimiento del sistema de control interno con un enfoque de riesgos bajo la modalidad de co-sourcing, mediante una metodología de trabajo estructurada, integral y práctica que permita analizar, evaluar,
identificar y comunicar de manera oportuna y constante a las directivas de la compañía, las posibles situaciones de riesgo y asuntos que impacten las operaciones del negocio y su control interno.
Adicionalmente, generar recomendaciones de valor con las medidas de control que pueden ser implementadas para mitigar los riesgos identificados e incrementar y fortalecer el ambiente de la compañía.</t>
  </si>
  <si>
    <t>Prestar servicios profesionales para efectuar la función de Auditoría lnterna de CAXDAC, mediante un
enfoque de trabajo estructurado y metodológico que permita analizar, evaluar, identificar y comunicar de
manera oportuna y constante a las directivas de la compañía, las posibles situaciones de riesgo y asuntos
que impacten las operaciones del negocio y su control interno, conforme a lo indicado en la oferta de
servicios.”</t>
  </si>
  <si>
    <t>Minimo un año</t>
  </si>
  <si>
    <t>Contrato 185 de 2021</t>
  </si>
  <si>
    <t>Otrosí 2 Oferta FSO-0384-22</t>
  </si>
  <si>
    <t>Contrato 00199 y prórroga</t>
  </si>
  <si>
    <t>Contrato 012 de 2018</t>
  </si>
  <si>
    <t>9000-091-2019</t>
  </si>
  <si>
    <t>CONTRATOS</t>
  </si>
  <si>
    <t>EQUIPO DE TRABAJO</t>
  </si>
  <si>
    <t>Carolina Rincon</t>
  </si>
  <si>
    <t>Validación documental sobre ppt</t>
  </si>
  <si>
    <t>Adicional (según validacion habilitantes)</t>
  </si>
  <si>
    <t>Adriana huerfano</t>
  </si>
  <si>
    <t>Paola Gutierrez</t>
  </si>
  <si>
    <t>Graciela peñuela</t>
  </si>
  <si>
    <t>Diana Ordoñez</t>
  </si>
  <si>
    <t>Coordinador</t>
  </si>
  <si>
    <t>Cinco auditores staff</t>
  </si>
  <si>
    <t>dos auditores sistemas</t>
  </si>
  <si>
    <t>Experto en riesgos</t>
  </si>
  <si>
    <t>Experto legal</t>
  </si>
  <si>
    <t>Experto contable</t>
  </si>
  <si>
    <t>experto procesos</t>
  </si>
  <si>
    <t>experto en tecnologias y seguridad información</t>
  </si>
  <si>
    <t>Experto tecnico en seguros y reaseguros</t>
  </si>
  <si>
    <t>Experto en auditoria medica</t>
  </si>
  <si>
    <t>Adriana Ochoa</t>
  </si>
  <si>
    <t>Carlos mario Sandoval</t>
  </si>
  <si>
    <t>Luisa Chavez</t>
  </si>
  <si>
    <t>Alejandro Ayala</t>
  </si>
  <si>
    <t>Willian cifuentes</t>
  </si>
  <si>
    <t>Diana Gonzalez</t>
  </si>
  <si>
    <t>Bernardo Arturo Rivera</t>
  </si>
  <si>
    <t>No aplica</t>
  </si>
  <si>
    <t>Nombre</t>
  </si>
  <si>
    <t>Rol en Proyecto</t>
  </si>
  <si>
    <t>Fecha vinculación EY</t>
  </si>
  <si>
    <t>adicional según EY</t>
  </si>
  <si>
    <t>vinculación otros</t>
  </si>
  <si>
    <t xml:space="preserve">menos fecha agosto </t>
  </si>
  <si>
    <t>minima</t>
  </si>
  <si>
    <t>ok certificada 9 años 6 mses</t>
  </si>
  <si>
    <t>ok certificada 8 años 9 mses</t>
  </si>
  <si>
    <t xml:space="preserve">ok certificada 8 años </t>
  </si>
  <si>
    <t>ok certificada 9 años 8 meses</t>
  </si>
  <si>
    <t>ok certificada 9 años</t>
  </si>
  <si>
    <t>VALIDACION OCI</t>
  </si>
  <si>
    <t>PUNTAJE OBTENIDO</t>
  </si>
  <si>
    <t>NOMBRE</t>
  </si>
  <si>
    <t>ROL</t>
  </si>
  <si>
    <t>ADICIONAL AÑOS</t>
  </si>
  <si>
    <t>n/a</t>
  </si>
  <si>
    <t>TOTAL PUNTAJE</t>
  </si>
  <si>
    <t>TOTAL PUNTAJE EXPERIENCIA TH</t>
  </si>
  <si>
    <t>TOTAL</t>
  </si>
  <si>
    <t>CHECK AÑOS</t>
  </si>
  <si>
    <t>P</t>
  </si>
  <si>
    <t>CHECK SECTOR ASEGURADOR</t>
  </si>
  <si>
    <t>CALIFICACIÓN OCI</t>
  </si>
  <si>
    <t>La Previsora S.A.
Compañía de
Seguro</t>
  </si>
  <si>
    <t>Contrato 017 de 2018</t>
  </si>
  <si>
    <t>Financiera de
desarrollo
territorial -
FINDETER</t>
  </si>
  <si>
    <t>Contrato 021 de 2021</t>
  </si>
  <si>
    <t>Cumple o No cumple OCI</t>
  </si>
  <si>
    <t>fue prestar sus servicios profesionales para prestar apoyo a su auditoría interna, valoración del riesgo y el
seguimiento del sistema de control interno en LA PREVISORA S.A., con un enfoque de riesgos y controles.
Estos contratos incluyen entre otras auditorías, la realización de auditorías a los Sistemas de Administración de Riesgos
Operativo, de Seguros, SARLAFT, de mercado, revisión del indicador de liquidez, plan de continuidad del negocio,
seguridad de la información, así como auditorías al proceso contable y auditorías de TI, según la normatividad externa
aplicable. Adicional, pruebas de hacking ético con el fin de identificar el grado de exposición a las amenazas y
vulnerabilidades de los recursos de tecnología que soportan los procesos de negocio y el seguimiento a la implementación
del Plan de Continuidad del Negocio. Así mismo, la realización de auditorías de calidad, ambiental y SG-SST bajo las
normas ISO 9001:2015, ISO 14001:2015 e ISO 45001: 2018.</t>
  </si>
  <si>
    <t>CONTRATAR LA PRESTACIÓN DEL SERVICIO DE AUDITORÍA INTERNA DE
GESTIÓN, EN EL MARCO DE LA LEY 87 DE 1993, LOS DECRETOS
REGLAMENTARIOS; CIRCULAR EXTERNA No. 029 DE 2014 DE LA
SUPERINTENDENCIA FINANCIERA DE COLOMBIA, ASÍ COMO LAS DEMÁS
NORMAS QUE LE SEAN APLICABLES.”</t>
  </si>
  <si>
    <t>Valor Contrato</t>
  </si>
  <si>
    <t>400 puntos (máximo)</t>
  </si>
  <si>
    <t>3.2. Experiencia técnica habilitante</t>
  </si>
  <si>
    <r>
      <rPr>
        <b/>
        <sz val="14"/>
        <rFont val="EYInterstate Light"/>
      </rPr>
      <t>Contratos Habilitantes</t>
    </r>
    <r>
      <rPr>
        <sz val="14"/>
        <rFont val="EYInterstate Light"/>
      </rPr>
      <t xml:space="preserve"> (Con el fin de cumplir con la experiencia mínima habilitante, el proponente deberá adjuntar con su propuesta hasta siete (7) certificaciones de contratos suscritas con entidades públicas o privadas de Colombia, ejecutados y terminados en los cinco (5) años anteriores a la fecha de cierre de este proceso en las que se acredite experiencia de la siguiente forma:
• Su objeto y/o actividad principal debe ser igual o similar al de la presente invitación.
• La duración de cada uno de los contratos certificados no puede ser inferior a un (1) año.
• La sumatoria de las certificaciones solicitadas, deberá ser igual o superior al cien por ciento (100%) del presupuesto oficial del presente proceso de contratación expresado en pesos colombianos)</t>
    </r>
  </si>
  <si>
    <t>Son diferentes a los habilitantes</t>
  </si>
  <si>
    <t xml:space="preserve">Su objeto y/o actividad principal debe ser igual o similar al de la presente invitación.
</t>
  </si>
  <si>
    <t xml:space="preserve">La duración de cada uno de los contratos certificados no puede ser inferior a un (1) año.
</t>
  </si>
  <si>
    <t xml:space="preserve">
La sumatoria de las certificaciones solicitadas, deberá ser igual o superior al cien por ciento (100%) del presupuesto oficial del presente proceso de contratación expresado en pesos colombianos.</t>
  </si>
  <si>
    <t>Certificaciones CIA</t>
  </si>
  <si>
    <t>Se otorga 25 puntos el puntaje al PROPONENTE que aporte certificaciones de CIA de la siguiente manera:</t>
  </si>
  <si>
    <t>c. VALORES AGREGADOS (hasta 50)</t>
  </si>
  <si>
    <t xml:space="preserve">Equipo de Expertos </t>
  </si>
  <si>
    <t>Puntaje máximo Certificaciones CIA (Certified Internal Auditor) Mínimo Una (1)</t>
  </si>
  <si>
    <t>En riesgos</t>
  </si>
  <si>
    <t>Total Puntaje Expertos</t>
  </si>
  <si>
    <t>Equipo mínimo</t>
  </si>
  <si>
    <t>Gerente- Coordinador del proyecto</t>
  </si>
  <si>
    <t xml:space="preserve">Total Puntaje Equipo Mínimo </t>
  </si>
  <si>
    <t>Información tomada del documento condiciones definitivas</t>
  </si>
  <si>
    <t>Certificados COBIT o CISA</t>
  </si>
  <si>
    <t>Ser expedidas por instituciones de formación o educación o certificadoras debidamente aprobadas en Colombia y deberán estar impresas en papel membreteado de la institución que las expide.</t>
  </si>
  <si>
    <t>Estar firmadas por el representante legal de la institución certificadora, o autorizado. Se debe indicar el nombre de quien firma y cargo.</t>
  </si>
  <si>
    <t>Indicar la fecha de inicio y terminación del curso de actualización</t>
  </si>
  <si>
    <t>Equipo mínimo de base</t>
  </si>
  <si>
    <t>Puntaje máximo Certificado COBIT o CISA Mínimo uno (1)</t>
  </si>
  <si>
    <t>Auditor de Sistemas 1</t>
  </si>
  <si>
    <t>Auditor de Sistemas 2</t>
  </si>
  <si>
    <t>Estar impresas en papel membreteado de la institución que las expide.</t>
  </si>
  <si>
    <t>VALIDACIÓN OCI</t>
  </si>
  <si>
    <t>Graciela peñuela, fundamentos cobit, firmada alexander zapatas instructor</t>
  </si>
  <si>
    <t>Diana Constanza, foundation certificate, COBIT</t>
  </si>
  <si>
    <t>OBSERVACIÓN</t>
  </si>
  <si>
    <t>No presentaron certificaciones</t>
  </si>
  <si>
    <t>N/A</t>
  </si>
  <si>
    <t>VALOR AGREGADO</t>
  </si>
  <si>
    <t>Diana Ordonez</t>
  </si>
  <si>
    <t>Graciela Peñuela</t>
  </si>
  <si>
    <t>certificación COBIT ok</t>
  </si>
  <si>
    <t>OBSERVACION</t>
  </si>
  <si>
    <t>Experto Contable</t>
  </si>
  <si>
    <t>Experto en procesos</t>
  </si>
  <si>
    <t>Experto en tecnologías y seguridad de la información</t>
  </si>
  <si>
    <t>PRESUPUESTO DE PREVISORA PARA CONTRATO - INV AB 009-2025</t>
  </si>
  <si>
    <t>Experto en Auditoría Médica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</si>
</sst>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1" formatCode="_-* #,##0_-;\-* #,##0_-;_-* &quot;-&quot;_-;_-@_-"/>
    <numFmt numFmtId="164" formatCode="_(* #,##0.00_);_(* \(#,##0.00\);_(* &quot;-&quot;??_);_(@_)"/>
    <numFmt numFmtId="165" formatCode="_(* #,##0_);_(* \(#,##0\);_(* &quot;-&quot;??_);_(@_)"/>
    <numFmt numFmtId="166" formatCode="_-* #,##0.00_-;\-* #,##0.00_-;_-* &quot;-&quot;_-;_-@_-"/>
  </numFmts>
  <fonts count="25">
    <font>
      <sz val="11"/>
      <color theme="1"/>
      <name val="Calibri"/>
      <family val="2"/>
      <scheme val="minor"/>
    </font>
    <font>
      <sz val="11"/>
      <color theme="1"/>
      <name val="Calibri"/>
      <family val="2"/>
      <scheme val="minor"/>
    </font>
    <font>
      <sz val="18"/>
      <color theme="1"/>
      <name val="EYInterstate Light"/>
    </font>
    <font>
      <sz val="11"/>
      <color theme="1"/>
      <name val="EYInterstate Light"/>
    </font>
    <font>
      <b/>
      <sz val="14"/>
      <name val="EYInterstate Light"/>
    </font>
    <font>
      <b/>
      <sz val="10"/>
      <name val="EYInterstate Light"/>
    </font>
    <font>
      <sz val="10"/>
      <name val="EYInterstate Light"/>
    </font>
    <font>
      <b/>
      <sz val="11"/>
      <color theme="1"/>
      <name val="EYInterstate Light"/>
    </font>
    <font>
      <b/>
      <sz val="18"/>
      <color theme="1"/>
      <name val="EYInterstate Light"/>
    </font>
    <font>
      <b/>
      <sz val="10"/>
      <name val="Arial"/>
      <family val="2"/>
    </font>
    <font>
      <sz val="11"/>
      <color theme="1"/>
      <name val="Arial"/>
      <family val="2"/>
    </font>
    <font>
      <sz val="10"/>
      <name val="Arial"/>
      <family val="2"/>
    </font>
    <font>
      <b/>
      <sz val="14"/>
      <color theme="1"/>
      <name val="EYInterstate Light"/>
    </font>
    <font>
      <b/>
      <sz val="11"/>
      <color theme="0"/>
      <name val="Calibri"/>
      <family val="2"/>
      <scheme val="minor"/>
    </font>
    <font>
      <b/>
      <sz val="11"/>
      <color theme="1"/>
      <name val="Calibri"/>
      <family val="2"/>
      <scheme val="minor"/>
    </font>
    <font>
      <sz val="11"/>
      <color theme="0"/>
      <name val="Calibri"/>
      <family val="2"/>
      <scheme val="minor"/>
    </font>
    <font>
      <sz val="14"/>
      <name val="EYInterstate Light"/>
    </font>
    <font>
      <sz val="8"/>
      <name val="Calibri"/>
      <family val="2"/>
      <scheme val="minor"/>
    </font>
    <font>
      <sz val="11"/>
      <color theme="0"/>
      <name val="EYInterstate Light"/>
    </font>
    <font>
      <b/>
      <sz val="11"/>
      <color rgb="FF00B050"/>
      <name val="Wingdings 2"/>
      <family val="1"/>
      <charset val="2"/>
    </font>
    <font>
      <b/>
      <sz val="16"/>
      <color rgb="FF00B050"/>
      <name val="Wingdings 2"/>
      <family val="1"/>
      <charset val="2"/>
    </font>
    <font>
      <b/>
      <sz val="10"/>
      <color theme="0"/>
      <name val="EYInterstate Light"/>
    </font>
    <font>
      <b/>
      <sz val="11"/>
      <color rgb="FF0070C0"/>
      <name val="EYInterstate Light"/>
    </font>
    <font>
      <sz val="11"/>
      <color rgb="FF0070C0"/>
      <name val="EYInterstate Light"/>
    </font>
    <font>
      <b/>
      <sz val="11"/>
      <color theme="0"/>
      <name val="EYInterstate Light"/>
    </font>
  </fonts>
  <fills count="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cellStyleXfs>
  <cellXfs count="112">
    <xf numFmtId="0" fontId="0" fillId="0" borderId="0" xfId="0"/>
    <xf numFmtId="0" fontId="3" fillId="0" borderId="0" xfId="0" applyFont="1"/>
    <xf numFmtId="0" fontId="3" fillId="0" borderId="0" xfId="0" applyFont="1" applyAlignment="1">
      <alignment vertical="center"/>
    </xf>
    <xf numFmtId="0" fontId="5" fillId="3" borderId="9" xfId="0" applyFont="1" applyFill="1" applyBorder="1" applyAlignment="1">
      <alignment horizontal="center" vertical="center" wrapText="1"/>
    </xf>
    <xf numFmtId="164" fontId="0" fillId="0" borderId="0" xfId="1" applyFont="1"/>
    <xf numFmtId="0" fontId="3" fillId="0" borderId="0" xfId="0" applyFont="1" applyAlignment="1">
      <alignment horizontal="center" vertical="center"/>
    </xf>
    <xf numFmtId="0" fontId="3" fillId="0" borderId="0" xfId="0" applyFont="1" applyAlignment="1">
      <alignment vertical="center" wrapText="1"/>
    </xf>
    <xf numFmtId="164" fontId="3" fillId="0" borderId="0" xfId="1"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xf>
    <xf numFmtId="0" fontId="2" fillId="0" borderId="0" xfId="0" applyFont="1" applyAlignment="1">
      <alignment horizontal="left"/>
    </xf>
    <xf numFmtId="0" fontId="9" fillId="3" borderId="14" xfId="0" applyFont="1" applyFill="1" applyBorder="1" applyAlignment="1">
      <alignment horizontal="center" vertical="center" wrapText="1"/>
    </xf>
    <xf numFmtId="0" fontId="4" fillId="0" borderId="0" xfId="0" applyFont="1" applyAlignment="1">
      <alignment horizontal="lef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11" fillId="0" borderId="10" xfId="0" applyFont="1" applyBorder="1" applyAlignment="1">
      <alignment horizontal="center" vertical="center" wrapText="1"/>
    </xf>
    <xf numFmtId="0" fontId="11" fillId="0" borderId="10" xfId="0" applyFont="1" applyBorder="1" applyAlignment="1">
      <alignment vertical="center" wrapText="1"/>
    </xf>
    <xf numFmtId="14" fontId="11" fillId="0" borderId="10" xfId="0" applyNumberFormat="1" applyFont="1" applyBorder="1" applyAlignment="1">
      <alignment horizontal="center" vertical="center" wrapText="1"/>
    </xf>
    <xf numFmtId="165" fontId="11" fillId="0" borderId="12" xfId="1" applyNumberFormat="1" applyFont="1" applyFill="1" applyBorder="1" applyAlignment="1">
      <alignment horizontal="center" vertical="center" wrapText="1"/>
    </xf>
    <xf numFmtId="0" fontId="7" fillId="2" borderId="0" xfId="0" applyFont="1" applyFill="1"/>
    <xf numFmtId="0" fontId="3" fillId="2" borderId="0" xfId="0" applyFont="1" applyFill="1"/>
    <xf numFmtId="0" fontId="3" fillId="0" borderId="10" xfId="0" applyFont="1" applyBorder="1"/>
    <xf numFmtId="4" fontId="11" fillId="0" borderId="10" xfId="1" applyNumberFormat="1" applyFont="1" applyFill="1" applyBorder="1" applyAlignment="1">
      <alignment horizontal="center" vertical="center" wrapText="1"/>
    </xf>
    <xf numFmtId="0" fontId="7" fillId="0" borderId="0" xfId="0" applyFont="1"/>
    <xf numFmtId="14" fontId="0" fillId="0" borderId="0" xfId="0" applyNumberFormat="1"/>
    <xf numFmtId="41" fontId="0" fillId="0" borderId="0" xfId="2" applyFont="1"/>
    <xf numFmtId="14" fontId="14" fillId="0" borderId="0" xfId="0" applyNumberFormat="1" applyFont="1"/>
    <xf numFmtId="0" fontId="14" fillId="0" borderId="0" xfId="0" applyFont="1"/>
    <xf numFmtId="0" fontId="0" fillId="0" borderId="10" xfId="0" applyBorder="1"/>
    <xf numFmtId="0" fontId="0" fillId="0" borderId="10" xfId="0" applyBorder="1" applyAlignment="1">
      <alignment wrapText="1"/>
    </xf>
    <xf numFmtId="14" fontId="14" fillId="0" borderId="10" xfId="0" applyNumberFormat="1" applyFont="1" applyBorder="1"/>
    <xf numFmtId="41" fontId="0" fillId="0" borderId="10" xfId="2" applyFont="1" applyBorder="1"/>
    <xf numFmtId="0" fontId="14" fillId="4" borderId="0" xfId="0" applyFont="1" applyFill="1"/>
    <xf numFmtId="0" fontId="13" fillId="5" borderId="0" xfId="0" applyFont="1" applyFill="1"/>
    <xf numFmtId="41" fontId="14" fillId="0" borderId="0" xfId="2" applyFont="1"/>
    <xf numFmtId="166" fontId="14" fillId="0" borderId="0" xfId="2" applyNumberFormat="1" applyFont="1"/>
    <xf numFmtId="166" fontId="0" fillId="0" borderId="0" xfId="2" applyNumberFormat="1" applyFont="1"/>
    <xf numFmtId="41" fontId="3" fillId="0" borderId="0" xfId="0" applyNumberFormat="1" applyFont="1"/>
    <xf numFmtId="41" fontId="3" fillId="0" borderId="10" xfId="0" applyNumberFormat="1" applyFont="1" applyBorder="1"/>
    <xf numFmtId="0" fontId="3" fillId="0" borderId="10" xfId="0" applyFont="1" applyBorder="1" applyAlignment="1">
      <alignment horizontal="center"/>
    </xf>
    <xf numFmtId="41" fontId="7" fillId="0" borderId="0" xfId="0" applyNumberFormat="1" applyFont="1"/>
    <xf numFmtId="0" fontId="7" fillId="0" borderId="10" xfId="0" applyFont="1" applyBorder="1"/>
    <xf numFmtId="0" fontId="18" fillId="5" borderId="10" xfId="0" applyFont="1" applyFill="1" applyBorder="1" applyAlignment="1">
      <alignment horizontal="center" vertical="center"/>
    </xf>
    <xf numFmtId="0" fontId="18" fillId="5" borderId="10" xfId="0" applyFont="1" applyFill="1" applyBorder="1" applyAlignment="1">
      <alignment vertical="center"/>
    </xf>
    <xf numFmtId="14" fontId="20" fillId="0" borderId="10" xfId="0" applyNumberFormat="1"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3" fillId="6" borderId="10" xfId="0" applyFont="1" applyFill="1" applyBorder="1" applyAlignment="1">
      <alignment vertical="center"/>
    </xf>
    <xf numFmtId="0" fontId="15" fillId="5" borderId="0" xfId="0" applyFont="1" applyFill="1"/>
    <xf numFmtId="0" fontId="10" fillId="0" borderId="12" xfId="0" applyFont="1" applyBorder="1" applyAlignment="1">
      <alignment vertical="center" wrapText="1"/>
    </xf>
    <xf numFmtId="0" fontId="10" fillId="0" borderId="12" xfId="0" applyFont="1" applyBorder="1" applyAlignment="1">
      <alignment vertical="center"/>
    </xf>
    <xf numFmtId="42" fontId="11" fillId="0" borderId="10" xfId="3" applyFont="1" applyBorder="1" applyAlignment="1">
      <alignment vertical="center" wrapText="1"/>
    </xf>
    <xf numFmtId="6" fontId="11" fillId="0" borderId="10" xfId="0" applyNumberFormat="1" applyFont="1" applyBorder="1" applyAlignment="1">
      <alignment vertical="center" wrapText="1"/>
    </xf>
    <xf numFmtId="0" fontId="21" fillId="5" borderId="16" xfId="0" applyFont="1" applyFill="1" applyBorder="1" applyAlignment="1">
      <alignment horizontal="center" vertical="center" wrapText="1"/>
    </xf>
    <xf numFmtId="0" fontId="18" fillId="5" borderId="10" xfId="0" applyFont="1" applyFill="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12" xfId="0" applyFont="1" applyBorder="1" applyAlignment="1">
      <alignment horizontal="center"/>
    </xf>
    <xf numFmtId="41" fontId="21" fillId="5" borderId="16" xfId="2" applyFont="1" applyFill="1" applyBorder="1" applyAlignment="1">
      <alignment horizontal="center" vertical="center" wrapText="1"/>
    </xf>
    <xf numFmtId="0" fontId="22" fillId="0" borderId="0" xfId="0" applyFont="1"/>
    <xf numFmtId="0" fontId="23" fillId="0" borderId="0" xfId="0" applyFont="1"/>
    <xf numFmtId="0" fontId="7" fillId="4" borderId="10" xfId="0" applyFont="1" applyFill="1" applyBorder="1"/>
    <xf numFmtId="0" fontId="7" fillId="4" borderId="10" xfId="0" applyFont="1" applyFill="1" applyBorder="1" applyAlignment="1">
      <alignment horizontal="center"/>
    </xf>
    <xf numFmtId="0" fontId="7" fillId="4" borderId="10" xfId="0" applyFont="1" applyFill="1" applyBorder="1" applyAlignment="1">
      <alignment vertical="center" wrapText="1"/>
    </xf>
    <xf numFmtId="0" fontId="3" fillId="4" borderId="10" xfId="0" applyFont="1" applyFill="1" applyBorder="1" applyAlignment="1">
      <alignment vertical="center" wrapText="1"/>
    </xf>
    <xf numFmtId="0" fontId="19" fillId="0" borderId="10" xfId="0" applyFont="1" applyBorder="1" applyAlignment="1">
      <alignment horizontal="center" wrapText="1"/>
    </xf>
    <xf numFmtId="0" fontId="24" fillId="5" borderId="10" xfId="0" applyFont="1" applyFill="1" applyBorder="1" applyAlignment="1">
      <alignment horizontal="center" vertical="center"/>
    </xf>
    <xf numFmtId="0" fontId="3" fillId="4" borderId="22" xfId="0" applyFont="1" applyFill="1" applyBorder="1" applyAlignment="1">
      <alignment vertical="center" wrapText="1"/>
    </xf>
    <xf numFmtId="0" fontId="19" fillId="0" borderId="22" xfId="0" applyFont="1" applyBorder="1" applyAlignment="1">
      <alignment horizontal="center" wrapText="1"/>
    </xf>
    <xf numFmtId="0" fontId="3" fillId="0" borderId="22" xfId="0" applyFont="1" applyBorder="1"/>
    <xf numFmtId="0" fontId="16" fillId="0" borderId="2" xfId="0" applyFont="1" applyBorder="1" applyAlignment="1">
      <alignment vertical="center"/>
    </xf>
    <xf numFmtId="0" fontId="16" fillId="0" borderId="3" xfId="0" applyFont="1" applyBorder="1" applyAlignment="1">
      <alignment vertical="center"/>
    </xf>
    <xf numFmtId="41" fontId="7" fillId="0" borderId="10" xfId="0" applyNumberFormat="1" applyFont="1" applyBorder="1"/>
    <xf numFmtId="0" fontId="3" fillId="0" borderId="10" xfId="0" applyFont="1" applyBorder="1" applyAlignment="1">
      <alignment wrapText="1"/>
    </xf>
    <xf numFmtId="0" fontId="0" fillId="0" borderId="10" xfId="0" applyBorder="1" applyAlignment="1">
      <alignment horizontal="left"/>
    </xf>
    <xf numFmtId="0" fontId="0" fillId="0" borderId="22" xfId="0" applyBorder="1" applyAlignment="1">
      <alignment horizontal="center"/>
    </xf>
    <xf numFmtId="0" fontId="0" fillId="0" borderId="12" xfId="0" applyBorder="1" applyAlignment="1">
      <alignment horizontal="center"/>
    </xf>
    <xf numFmtId="0" fontId="24" fillId="5" borderId="19" xfId="0" applyFont="1" applyFill="1" applyBorder="1" applyAlignment="1">
      <alignment horizontal="center"/>
    </xf>
    <xf numFmtId="0" fontId="7" fillId="0" borderId="19" xfId="0" applyFont="1" applyBorder="1" applyAlignment="1">
      <alignment horizontal="center"/>
    </xf>
    <xf numFmtId="0" fontId="7" fillId="0" borderId="0" xfId="0" applyFont="1" applyAlignment="1">
      <alignment horizontal="center"/>
    </xf>
    <xf numFmtId="0" fontId="7" fillId="4" borderId="19" xfId="0" applyFont="1" applyFill="1" applyBorder="1" applyAlignment="1">
      <alignment horizontal="center"/>
    </xf>
    <xf numFmtId="0" fontId="8" fillId="0" borderId="0" xfId="0" applyFont="1" applyAlignment="1">
      <alignment horizontal="left"/>
    </xf>
    <xf numFmtId="0" fontId="2" fillId="0" borderId="0" xfId="0" applyFont="1" applyAlignment="1">
      <alignment horizontal="left"/>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2" borderId="21" xfId="0" applyFont="1" applyFill="1" applyBorder="1" applyAlignment="1">
      <alignment horizontal="center" wrapText="1"/>
    </xf>
    <xf numFmtId="0" fontId="3" fillId="0" borderId="15" xfId="0" applyFont="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24" fillId="5" borderId="0" xfId="0" applyFont="1" applyFill="1" applyAlignment="1">
      <alignment horizontal="center"/>
    </xf>
    <xf numFmtId="0" fontId="3" fillId="0" borderId="24" xfId="0" applyFont="1" applyBorder="1" applyAlignment="1">
      <alignment horizontal="center"/>
    </xf>
    <xf numFmtId="0" fontId="3" fillId="0" borderId="26" xfId="0" applyFont="1" applyBorder="1" applyAlignment="1">
      <alignment horizontal="center"/>
    </xf>
    <xf numFmtId="0" fontId="3" fillId="0" borderId="18" xfId="0" applyFont="1" applyBorder="1" applyAlignment="1">
      <alignment horizontal="center"/>
    </xf>
    <xf numFmtId="0" fontId="3" fillId="0" borderId="20" xfId="0" applyFont="1" applyBorder="1" applyAlignment="1">
      <alignment horizontal="center"/>
    </xf>
    <xf numFmtId="0" fontId="7" fillId="4" borderId="0" xfId="0" applyFont="1" applyFill="1" applyAlignment="1">
      <alignment horizont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4">
    <cellStyle name="Millares" xfId="1" builtinId="3"/>
    <cellStyle name="Millares [0]" xfId="2" builtinId="6"/>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133797</xdr:colOff>
      <xdr:row>0</xdr:row>
      <xdr:rowOff>0</xdr:rowOff>
    </xdr:from>
    <xdr:to>
      <xdr:col>11</xdr:col>
      <xdr:colOff>82551</xdr:colOff>
      <xdr:row>7</xdr:row>
      <xdr:rowOff>158750</xdr:rowOff>
    </xdr:to>
    <xdr:pic>
      <xdr:nvPicPr>
        <xdr:cNvPr id="2" name="Imagen 1">
          <a:extLst>
            <a:ext uri="{FF2B5EF4-FFF2-40B4-BE49-F238E27FC236}">
              <a16:creationId xmlns:a16="http://schemas.microsoft.com/office/drawing/2014/main" id="{1A40EBF5-6F0C-7E42-A00E-C2E673977C22}"/>
            </a:ext>
          </a:extLst>
        </xdr:cNvPr>
        <xdr:cNvPicPr>
          <a:picLocks noChangeAspect="1"/>
        </xdr:cNvPicPr>
      </xdr:nvPicPr>
      <xdr:blipFill rotWithShape="1">
        <a:blip xmlns:r="http://schemas.openxmlformats.org/officeDocument/2006/relationships" r:embed="rId1"/>
        <a:srcRect l="21443" t="40596" r="27071" b="22504"/>
        <a:stretch>
          <a:fillRect/>
        </a:stretch>
      </xdr:blipFill>
      <xdr:spPr>
        <a:xfrm>
          <a:off x="6807647" y="0"/>
          <a:ext cx="4520754" cy="144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45356</xdr:rowOff>
    </xdr:from>
    <xdr:to>
      <xdr:col>9</xdr:col>
      <xdr:colOff>507413</xdr:colOff>
      <xdr:row>19</xdr:row>
      <xdr:rowOff>21770</xdr:rowOff>
    </xdr:to>
    <xdr:pic>
      <xdr:nvPicPr>
        <xdr:cNvPr id="3" name="Imagen 2">
          <a:extLst>
            <a:ext uri="{FF2B5EF4-FFF2-40B4-BE49-F238E27FC236}">
              <a16:creationId xmlns:a16="http://schemas.microsoft.com/office/drawing/2014/main" id="{99FC7AA8-E21A-8AF7-BA1C-FA5E9718A6E3}"/>
            </a:ext>
          </a:extLst>
        </xdr:cNvPr>
        <xdr:cNvPicPr>
          <a:picLocks noChangeAspect="1"/>
        </xdr:cNvPicPr>
      </xdr:nvPicPr>
      <xdr:blipFill rotWithShape="1">
        <a:blip xmlns:r="http://schemas.openxmlformats.org/officeDocument/2006/relationships" r:embed="rId1"/>
        <a:srcRect l="11182" t="12553" r="12570" b="14249"/>
        <a:stretch>
          <a:fillRect/>
        </a:stretch>
      </xdr:blipFill>
      <xdr:spPr>
        <a:xfrm>
          <a:off x="0" y="408213"/>
          <a:ext cx="7891556" cy="4185557"/>
        </a:xfrm>
        <a:prstGeom prst="rect">
          <a:avLst/>
        </a:prstGeom>
      </xdr:spPr>
    </xdr:pic>
    <xdr:clientData/>
  </xdr:twoCellAnchor>
  <xdr:twoCellAnchor editAs="oneCell">
    <xdr:from>
      <xdr:col>0</xdr:col>
      <xdr:colOff>0</xdr:colOff>
      <xdr:row>19</xdr:row>
      <xdr:rowOff>18143</xdr:rowOff>
    </xdr:from>
    <xdr:to>
      <xdr:col>9</xdr:col>
      <xdr:colOff>517071</xdr:colOff>
      <xdr:row>32</xdr:row>
      <xdr:rowOff>90715</xdr:rowOff>
    </xdr:to>
    <xdr:pic>
      <xdr:nvPicPr>
        <xdr:cNvPr id="4" name="Imagen 3">
          <a:extLst>
            <a:ext uri="{FF2B5EF4-FFF2-40B4-BE49-F238E27FC236}">
              <a16:creationId xmlns:a16="http://schemas.microsoft.com/office/drawing/2014/main" id="{0D31B3FB-CBC6-80CD-C00E-D16F316D35D4}"/>
            </a:ext>
          </a:extLst>
        </xdr:cNvPr>
        <xdr:cNvPicPr>
          <a:picLocks noChangeAspect="1"/>
        </xdr:cNvPicPr>
      </xdr:nvPicPr>
      <xdr:blipFill rotWithShape="1">
        <a:blip xmlns:r="http://schemas.openxmlformats.org/officeDocument/2006/relationships" r:embed="rId2"/>
        <a:srcRect l="11411" t="37731" r="12985" b="24242"/>
        <a:stretch>
          <a:fillRect/>
        </a:stretch>
      </xdr:blipFill>
      <xdr:spPr>
        <a:xfrm>
          <a:off x="0" y="4590143"/>
          <a:ext cx="7901214" cy="2431143"/>
        </a:xfrm>
        <a:prstGeom prst="rect">
          <a:avLst/>
        </a:prstGeom>
      </xdr:spPr>
    </xdr:pic>
    <xdr:clientData/>
  </xdr:twoCellAnchor>
  <xdr:twoCellAnchor editAs="oneCell">
    <xdr:from>
      <xdr:col>0</xdr:col>
      <xdr:colOff>0</xdr:colOff>
      <xdr:row>37</xdr:row>
      <xdr:rowOff>27214</xdr:rowOff>
    </xdr:from>
    <xdr:to>
      <xdr:col>9</xdr:col>
      <xdr:colOff>1768023</xdr:colOff>
      <xdr:row>57</xdr:row>
      <xdr:rowOff>163285</xdr:rowOff>
    </xdr:to>
    <xdr:pic>
      <xdr:nvPicPr>
        <xdr:cNvPr id="5" name="Imagen 4">
          <a:extLst>
            <a:ext uri="{FF2B5EF4-FFF2-40B4-BE49-F238E27FC236}">
              <a16:creationId xmlns:a16="http://schemas.microsoft.com/office/drawing/2014/main" id="{419B6ACF-09DC-48F5-7FA6-2754C93BEFF8}"/>
            </a:ext>
          </a:extLst>
        </xdr:cNvPr>
        <xdr:cNvPicPr>
          <a:picLocks noChangeAspect="1"/>
        </xdr:cNvPicPr>
      </xdr:nvPicPr>
      <xdr:blipFill rotWithShape="1">
        <a:blip xmlns:r="http://schemas.openxmlformats.org/officeDocument/2006/relationships" r:embed="rId3"/>
        <a:srcRect l="5358" t="16580" r="12389" b="23271"/>
        <a:stretch>
          <a:fillRect/>
        </a:stretch>
      </xdr:blipFill>
      <xdr:spPr>
        <a:xfrm>
          <a:off x="0" y="7864928"/>
          <a:ext cx="9152166" cy="3764643"/>
        </a:xfrm>
        <a:prstGeom prst="rect">
          <a:avLst/>
        </a:prstGeom>
      </xdr:spPr>
    </xdr:pic>
    <xdr:clientData/>
  </xdr:twoCellAnchor>
  <xdr:twoCellAnchor editAs="oneCell">
    <xdr:from>
      <xdr:col>0</xdr:col>
      <xdr:colOff>9072</xdr:colOff>
      <xdr:row>58</xdr:row>
      <xdr:rowOff>54427</xdr:rowOff>
    </xdr:from>
    <xdr:to>
      <xdr:col>9</xdr:col>
      <xdr:colOff>1808635</xdr:colOff>
      <xdr:row>85</xdr:row>
      <xdr:rowOff>27212</xdr:rowOff>
    </xdr:to>
    <xdr:pic>
      <xdr:nvPicPr>
        <xdr:cNvPr id="6" name="Imagen 5">
          <a:extLst>
            <a:ext uri="{FF2B5EF4-FFF2-40B4-BE49-F238E27FC236}">
              <a16:creationId xmlns:a16="http://schemas.microsoft.com/office/drawing/2014/main" id="{41594CFA-7C13-337D-1E09-0CBAAC71AA1B}"/>
            </a:ext>
          </a:extLst>
        </xdr:cNvPr>
        <xdr:cNvPicPr>
          <a:picLocks noChangeAspect="1"/>
        </xdr:cNvPicPr>
      </xdr:nvPicPr>
      <xdr:blipFill rotWithShape="1">
        <a:blip xmlns:r="http://schemas.openxmlformats.org/officeDocument/2006/relationships" r:embed="rId4"/>
        <a:srcRect l="5755" t="11818" r="14374" b="12864"/>
        <a:stretch>
          <a:fillRect/>
        </a:stretch>
      </xdr:blipFill>
      <xdr:spPr>
        <a:xfrm>
          <a:off x="9072" y="11702141"/>
          <a:ext cx="9183706" cy="4871357"/>
        </a:xfrm>
        <a:prstGeom prst="rect">
          <a:avLst/>
        </a:prstGeom>
      </xdr:spPr>
    </xdr:pic>
    <xdr:clientData/>
  </xdr:twoCellAnchor>
  <xdr:twoCellAnchor editAs="oneCell">
    <xdr:from>
      <xdr:col>0</xdr:col>
      <xdr:colOff>0</xdr:colOff>
      <xdr:row>91</xdr:row>
      <xdr:rowOff>9071</xdr:rowOff>
    </xdr:from>
    <xdr:to>
      <xdr:col>9</xdr:col>
      <xdr:colOff>1318558</xdr:colOff>
      <xdr:row>118</xdr:row>
      <xdr:rowOff>5768</xdr:rowOff>
    </xdr:to>
    <xdr:pic>
      <xdr:nvPicPr>
        <xdr:cNvPr id="7" name="Imagen 6">
          <a:extLst>
            <a:ext uri="{FF2B5EF4-FFF2-40B4-BE49-F238E27FC236}">
              <a16:creationId xmlns:a16="http://schemas.microsoft.com/office/drawing/2014/main" id="{8D7A8408-662D-4692-9650-C3CC446A99DD}"/>
            </a:ext>
          </a:extLst>
        </xdr:cNvPr>
        <xdr:cNvPicPr>
          <a:picLocks noChangeAspect="1"/>
        </xdr:cNvPicPr>
      </xdr:nvPicPr>
      <xdr:blipFill>
        <a:blip xmlns:r="http://schemas.openxmlformats.org/officeDocument/2006/relationships" r:embed="rId5"/>
        <a:stretch>
          <a:fillRect/>
        </a:stretch>
      </xdr:blipFill>
      <xdr:spPr>
        <a:xfrm>
          <a:off x="0" y="17643928"/>
          <a:ext cx="8702701" cy="48952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7358-79AC-483F-9B16-2EC62BE49DF3}">
  <dimension ref="A1:E10"/>
  <sheetViews>
    <sheetView workbookViewId="0">
      <selection activeCell="E3" sqref="E3"/>
    </sheetView>
  </sheetViews>
  <sheetFormatPr baseColWidth="10" defaultRowHeight="14.5"/>
  <cols>
    <col min="1" max="1" width="58.36328125" customWidth="1"/>
    <col min="2" max="2" width="15.36328125" customWidth="1"/>
    <col min="5" max="5" width="16.08984375" customWidth="1"/>
  </cols>
  <sheetData>
    <row r="1" spans="1:5">
      <c r="A1" t="s">
        <v>11</v>
      </c>
      <c r="D1" t="s">
        <v>30</v>
      </c>
      <c r="E1" s="51" t="s">
        <v>128</v>
      </c>
    </row>
    <row r="2" spans="1:5">
      <c r="A2" s="77" t="s">
        <v>12</v>
      </c>
      <c r="B2" s="77"/>
      <c r="C2" s="30" t="s">
        <v>13</v>
      </c>
      <c r="D2" s="30" t="s">
        <v>29</v>
      </c>
      <c r="E2" s="30" t="s">
        <v>169</v>
      </c>
    </row>
    <row r="3" spans="1:5">
      <c r="A3" s="77" t="s">
        <v>14</v>
      </c>
      <c r="B3" s="77"/>
      <c r="C3" s="30" t="s">
        <v>15</v>
      </c>
      <c r="D3" s="30" t="s">
        <v>31</v>
      </c>
      <c r="E3" s="30">
        <f>+'CAPÍTULO III - REQUISITOS HABIL'!K20+'CAPÍTULO III - REQUISITOS HABIL'!K47</f>
        <v>578</v>
      </c>
    </row>
    <row r="4" spans="1:5">
      <c r="A4" s="77" t="s">
        <v>16</v>
      </c>
      <c r="B4" s="77"/>
      <c r="C4" s="30" t="s">
        <v>17</v>
      </c>
      <c r="D4" s="30" t="s">
        <v>31</v>
      </c>
      <c r="E4" s="30">
        <f>+'CAPÍTULO III - REQUISITOS HABIL'!C71</f>
        <v>25</v>
      </c>
    </row>
    <row r="5" spans="1:5">
      <c r="A5" s="77" t="s">
        <v>18</v>
      </c>
      <c r="B5" s="77"/>
      <c r="C5" s="30" t="s">
        <v>17</v>
      </c>
      <c r="D5" s="30"/>
      <c r="E5" s="30" t="s">
        <v>169</v>
      </c>
    </row>
    <row r="6" spans="1:5">
      <c r="A6" s="77" t="s">
        <v>19</v>
      </c>
      <c r="B6" s="77"/>
      <c r="C6" s="30" t="s">
        <v>20</v>
      </c>
      <c r="D6" s="30"/>
      <c r="E6" s="30" t="s">
        <v>169</v>
      </c>
    </row>
    <row r="7" spans="1:5">
      <c r="A7" s="77" t="s">
        <v>21</v>
      </c>
      <c r="B7" s="77"/>
      <c r="C7" s="30" t="s">
        <v>22</v>
      </c>
      <c r="D7" s="30"/>
      <c r="E7" s="30" t="s">
        <v>169</v>
      </c>
    </row>
    <row r="8" spans="1:5">
      <c r="A8" s="77" t="s">
        <v>23</v>
      </c>
      <c r="B8" s="77"/>
      <c r="C8" s="30" t="s">
        <v>25</v>
      </c>
      <c r="D8" s="30"/>
      <c r="E8" s="30" t="s">
        <v>169</v>
      </c>
    </row>
    <row r="9" spans="1:5">
      <c r="A9" s="78"/>
      <c r="B9" s="79"/>
      <c r="C9" s="30" t="s">
        <v>26</v>
      </c>
      <c r="D9" s="78"/>
      <c r="E9" s="79"/>
    </row>
    <row r="10" spans="1:5">
      <c r="A10" t="s">
        <v>24</v>
      </c>
    </row>
  </sheetData>
  <mergeCells count="9">
    <mergeCell ref="D9:E9"/>
    <mergeCell ref="A5:B5"/>
    <mergeCell ref="A6:B6"/>
    <mergeCell ref="A7:B7"/>
    <mergeCell ref="A2:B2"/>
    <mergeCell ref="A3:B3"/>
    <mergeCell ref="A4:B4"/>
    <mergeCell ref="A8:B8"/>
    <mergeCell ref="A9:B9"/>
  </mergeCells>
  <pageMargins left="0.7" right="0.7" top="0.75" bottom="0.75" header="0.3" footer="0.3"/>
  <headerFooter>
    <oddFooter>&amp;C_x000D_&amp;1#&amp;"Calibri"&amp;10&amp;K000000 DOCUMENTO DE USO INTERNO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
  <sheetViews>
    <sheetView tabSelected="1" topLeftCell="A47" zoomScale="90" zoomScaleNormal="90" workbookViewId="0">
      <selection activeCell="D55" sqref="D55:F59"/>
    </sheetView>
  </sheetViews>
  <sheetFormatPr baseColWidth="10" defaultColWidth="9.1796875" defaultRowHeight="14"/>
  <cols>
    <col min="1" max="1" width="4.81640625" style="1" bestFit="1" customWidth="1"/>
    <col min="2" max="2" width="53.54296875" style="1" customWidth="1"/>
    <col min="3" max="5" width="44.1796875" style="1" customWidth="1"/>
    <col min="6" max="6" width="39.08984375" style="1" customWidth="1"/>
    <col min="7" max="7" width="36.6328125" style="1" customWidth="1"/>
    <col min="8" max="8" width="27.81640625" style="1" customWidth="1"/>
    <col min="9" max="9" width="32.81640625" style="1" customWidth="1"/>
    <col min="10" max="11" width="20.54296875" style="1" customWidth="1"/>
    <col min="12" max="12" width="37.26953125" style="1" customWidth="1"/>
    <col min="13" max="13" width="27.81640625" style="1" customWidth="1"/>
    <col min="14" max="14" width="41.7265625" style="1" customWidth="1"/>
    <col min="15" max="15" width="24.54296875" style="1" customWidth="1"/>
    <col min="16" max="16" width="10.54296875" style="1" customWidth="1"/>
    <col min="17" max="18" width="18.81640625" style="1" bestFit="1" customWidth="1"/>
    <col min="19" max="19" width="12.81640625" style="1" bestFit="1" customWidth="1"/>
    <col min="20" max="16384" width="9.1796875" style="1"/>
  </cols>
  <sheetData>
    <row r="1" spans="1:18" ht="23">
      <c r="A1" s="84" t="s">
        <v>7</v>
      </c>
      <c r="B1" s="84"/>
      <c r="C1" s="84"/>
      <c r="D1" s="84"/>
      <c r="E1" s="84"/>
      <c r="F1" s="84"/>
      <c r="G1" s="84"/>
      <c r="H1" s="84"/>
      <c r="I1" s="84"/>
      <c r="J1" s="84"/>
      <c r="K1" s="84"/>
      <c r="L1" s="84"/>
      <c r="M1" s="9"/>
    </row>
    <row r="2" spans="1:18" ht="23" thickBot="1">
      <c r="A2" s="85" t="s">
        <v>138</v>
      </c>
      <c r="B2" s="85"/>
      <c r="C2" s="85"/>
      <c r="D2" s="85"/>
      <c r="E2" s="85"/>
      <c r="F2" s="85"/>
      <c r="G2" s="85"/>
      <c r="H2" s="85"/>
      <c r="I2" s="85"/>
      <c r="J2" s="85"/>
      <c r="K2" s="85"/>
      <c r="L2" s="85"/>
      <c r="M2" s="10"/>
    </row>
    <row r="3" spans="1:18" ht="53" customHeight="1" thickBot="1">
      <c r="A3" s="92" t="s">
        <v>32</v>
      </c>
      <c r="B3" s="92"/>
      <c r="C3" s="92"/>
      <c r="D3" s="92"/>
      <c r="E3" s="92"/>
      <c r="F3" s="92"/>
      <c r="G3" s="92"/>
      <c r="H3" s="92"/>
      <c r="I3" s="92"/>
      <c r="J3" s="10"/>
      <c r="K3" s="10"/>
      <c r="L3" s="10"/>
      <c r="M3" s="10"/>
    </row>
    <row r="4" spans="1:18" ht="18.5" customHeight="1" thickBot="1">
      <c r="A4" s="94" t="s">
        <v>139</v>
      </c>
      <c r="B4" s="95"/>
      <c r="C4" s="95"/>
      <c r="D4" s="95"/>
      <c r="E4" s="95"/>
      <c r="F4" s="95"/>
      <c r="G4" s="95"/>
      <c r="H4" s="95"/>
      <c r="I4" s="95"/>
      <c r="J4" s="95"/>
      <c r="K4" s="73"/>
      <c r="L4" s="74"/>
      <c r="M4" s="12"/>
    </row>
    <row r="5" spans="1:18" ht="97" customHeight="1" thickBot="1">
      <c r="A5" s="96"/>
      <c r="B5" s="97"/>
      <c r="C5" s="97"/>
      <c r="D5" s="97"/>
      <c r="E5" s="97"/>
      <c r="F5" s="97"/>
      <c r="G5" s="97"/>
      <c r="H5" s="97"/>
      <c r="I5" s="97"/>
      <c r="J5" s="97"/>
      <c r="K5" s="56" t="s">
        <v>178</v>
      </c>
      <c r="L5" s="61">
        <v>7175160749</v>
      </c>
    </row>
    <row r="6" spans="1:18" ht="113.5" customHeight="1" thickBot="1">
      <c r="A6" s="47" t="s">
        <v>0</v>
      </c>
      <c r="B6" s="48" t="s">
        <v>1</v>
      </c>
      <c r="C6" s="49" t="s">
        <v>2</v>
      </c>
      <c r="D6" s="49" t="s">
        <v>3</v>
      </c>
      <c r="E6" s="47" t="s">
        <v>136</v>
      </c>
      <c r="F6" s="49" t="s">
        <v>4</v>
      </c>
      <c r="G6" s="49" t="s">
        <v>5</v>
      </c>
      <c r="H6" s="49" t="s">
        <v>6</v>
      </c>
      <c r="I6" s="49" t="s">
        <v>10</v>
      </c>
      <c r="J6" s="56" t="s">
        <v>143</v>
      </c>
      <c r="K6" s="56" t="s">
        <v>141</v>
      </c>
      <c r="L6" s="56" t="s">
        <v>142</v>
      </c>
      <c r="M6" s="45" t="s">
        <v>133</v>
      </c>
      <c r="P6" s="5"/>
    </row>
    <row r="7" spans="1:18" ht="64" customHeight="1">
      <c r="A7" s="13">
        <v>1</v>
      </c>
      <c r="B7" s="17" t="s">
        <v>130</v>
      </c>
      <c r="C7" s="18" t="s">
        <v>129</v>
      </c>
      <c r="D7" s="18" t="s">
        <v>134</v>
      </c>
      <c r="E7" s="54">
        <f>4669959840+2594587926</f>
        <v>7264547766</v>
      </c>
      <c r="F7" s="19">
        <v>43187</v>
      </c>
      <c r="G7" s="19">
        <v>44834</v>
      </c>
      <c r="H7" s="24">
        <f>SUM(G7-F7)/365</f>
        <v>4.5123287671232877</v>
      </c>
      <c r="I7" s="20">
        <v>7261547766</v>
      </c>
      <c r="J7" s="46" t="s">
        <v>126</v>
      </c>
      <c r="K7" s="46" t="s">
        <v>126</v>
      </c>
      <c r="L7" s="46" t="s">
        <v>126</v>
      </c>
      <c r="M7" s="52" t="s">
        <v>8</v>
      </c>
      <c r="P7" s="6"/>
    </row>
    <row r="8" spans="1:18" ht="50.5" customHeight="1">
      <c r="A8" s="14">
        <v>2</v>
      </c>
      <c r="B8" s="17" t="s">
        <v>132</v>
      </c>
      <c r="C8" s="18" t="s">
        <v>131</v>
      </c>
      <c r="D8" s="18" t="s">
        <v>135</v>
      </c>
      <c r="E8" s="55">
        <v>1796900000</v>
      </c>
      <c r="F8" s="19">
        <v>44280</v>
      </c>
      <c r="G8" s="19">
        <v>45009</v>
      </c>
      <c r="H8" s="24">
        <f>SUM(G8-F8)/365</f>
        <v>1.9972602739726026</v>
      </c>
      <c r="I8" s="20">
        <v>1796900000</v>
      </c>
      <c r="J8" s="46" t="s">
        <v>126</v>
      </c>
      <c r="K8" s="46" t="s">
        <v>126</v>
      </c>
      <c r="L8" s="46" t="s">
        <v>126</v>
      </c>
      <c r="M8" s="53" t="s">
        <v>8</v>
      </c>
      <c r="P8" s="2"/>
    </row>
    <row r="9" spans="1:18">
      <c r="N9" s="2"/>
      <c r="O9" s="2"/>
      <c r="P9" s="2"/>
    </row>
    <row r="10" spans="1:18">
      <c r="A10" s="21" t="s">
        <v>27</v>
      </c>
      <c r="B10" s="22"/>
      <c r="C10" s="22"/>
      <c r="D10" s="22"/>
      <c r="E10" s="22"/>
      <c r="N10" s="2"/>
      <c r="O10" s="2"/>
      <c r="P10" s="2"/>
    </row>
    <row r="11" spans="1:18" ht="14.5" thickBot="1">
      <c r="A11" s="62" t="s">
        <v>33</v>
      </c>
      <c r="B11" s="63"/>
      <c r="C11" s="63"/>
      <c r="D11" s="63"/>
      <c r="E11" s="63"/>
      <c r="N11" s="2"/>
      <c r="O11" s="2"/>
      <c r="P11" s="2"/>
    </row>
    <row r="12" spans="1:18" ht="18">
      <c r="A12" s="86" t="s">
        <v>28</v>
      </c>
      <c r="B12" s="87"/>
      <c r="C12" s="87"/>
      <c r="D12" s="87"/>
      <c r="E12" s="87"/>
      <c r="F12" s="87"/>
      <c r="G12" s="87"/>
      <c r="H12" s="87"/>
      <c r="I12" s="87"/>
      <c r="J12" s="87"/>
      <c r="K12" s="87"/>
      <c r="L12" s="88"/>
      <c r="M12" s="12"/>
      <c r="N12" s="2"/>
      <c r="O12" s="2"/>
      <c r="P12" s="2"/>
    </row>
    <row r="13" spans="1:18" ht="42.5" customHeight="1" thickBot="1">
      <c r="A13" s="89"/>
      <c r="B13" s="90"/>
      <c r="C13" s="90"/>
      <c r="D13" s="90"/>
      <c r="E13" s="90"/>
      <c r="F13" s="90"/>
      <c r="G13" s="90"/>
      <c r="H13" s="90"/>
      <c r="I13" s="90"/>
      <c r="J13" s="90"/>
      <c r="K13" s="90"/>
      <c r="L13" s="91"/>
      <c r="M13" s="12"/>
      <c r="O13" s="5"/>
      <c r="P13" s="2"/>
    </row>
    <row r="14" spans="1:18" ht="14.5" thickBot="1">
      <c r="A14" s="47" t="s">
        <v>0</v>
      </c>
      <c r="B14" s="48" t="s">
        <v>1</v>
      </c>
      <c r="C14" s="49" t="s">
        <v>2</v>
      </c>
      <c r="D14" s="49" t="s">
        <v>3</v>
      </c>
      <c r="E14" s="45" t="s">
        <v>127</v>
      </c>
      <c r="F14" s="3" t="s">
        <v>4</v>
      </c>
      <c r="G14" s="3" t="s">
        <v>5</v>
      </c>
      <c r="H14" s="45" t="s">
        <v>125</v>
      </c>
      <c r="I14" s="3" t="s">
        <v>6</v>
      </c>
      <c r="J14" s="11" t="s">
        <v>10</v>
      </c>
      <c r="K14" s="45" t="s">
        <v>117</v>
      </c>
      <c r="L14" s="5"/>
      <c r="P14" s="5"/>
    </row>
    <row r="15" spans="1:18" ht="41" customHeight="1">
      <c r="A15" s="15">
        <v>1</v>
      </c>
      <c r="B15" s="31" t="s">
        <v>76</v>
      </c>
      <c r="C15" s="30" t="s">
        <v>54</v>
      </c>
      <c r="D15" s="31" t="s">
        <v>64</v>
      </c>
      <c r="E15" s="46" t="s">
        <v>126</v>
      </c>
      <c r="F15" s="32">
        <v>43822</v>
      </c>
      <c r="G15" s="32">
        <v>44917</v>
      </c>
      <c r="H15" s="46" t="s">
        <v>126</v>
      </c>
      <c r="I15" s="24">
        <f t="shared" ref="I15:I19" si="0">SUM(G15-F15)/365</f>
        <v>3</v>
      </c>
      <c r="J15" s="20">
        <v>6582500000</v>
      </c>
      <c r="K15" s="50">
        <v>60</v>
      </c>
      <c r="L15" s="93" t="s">
        <v>140</v>
      </c>
      <c r="P15" s="6"/>
    </row>
    <row r="16" spans="1:18" ht="37" customHeight="1">
      <c r="A16" s="16">
        <v>2</v>
      </c>
      <c r="B16" s="31" t="s">
        <v>75</v>
      </c>
      <c r="C16" s="30" t="s">
        <v>55</v>
      </c>
      <c r="D16" s="31" t="s">
        <v>67</v>
      </c>
      <c r="E16" s="46" t="s">
        <v>126</v>
      </c>
      <c r="F16" s="32">
        <v>43175</v>
      </c>
      <c r="G16" s="32">
        <v>44270</v>
      </c>
      <c r="H16" s="46" t="s">
        <v>126</v>
      </c>
      <c r="I16" s="24">
        <f t="shared" si="0"/>
        <v>3</v>
      </c>
      <c r="J16" s="20">
        <v>2620380000</v>
      </c>
      <c r="K16" s="50">
        <v>60</v>
      </c>
      <c r="L16" s="93"/>
      <c r="P16" s="8"/>
      <c r="Q16" s="7"/>
      <c r="R16" s="7"/>
    </row>
    <row r="17" spans="1:12" ht="39.5" customHeight="1">
      <c r="A17" s="16">
        <v>3</v>
      </c>
      <c r="B17" s="30" t="s">
        <v>72</v>
      </c>
      <c r="C17" s="30" t="s">
        <v>56</v>
      </c>
      <c r="D17" s="31" t="s">
        <v>68</v>
      </c>
      <c r="E17" s="46" t="s">
        <v>126</v>
      </c>
      <c r="F17" s="32">
        <v>44559</v>
      </c>
      <c r="G17" s="32">
        <v>44957</v>
      </c>
      <c r="H17" s="46" t="s">
        <v>126</v>
      </c>
      <c r="I17" s="24">
        <f t="shared" si="0"/>
        <v>1.0904109589041096</v>
      </c>
      <c r="J17" s="20">
        <v>1642556760</v>
      </c>
      <c r="K17" s="50">
        <v>60</v>
      </c>
      <c r="L17" s="93"/>
    </row>
    <row r="18" spans="1:12" ht="32.5" customHeight="1">
      <c r="A18" s="16">
        <v>4</v>
      </c>
      <c r="B18" s="31" t="s">
        <v>74</v>
      </c>
      <c r="C18" s="30" t="s">
        <v>59</v>
      </c>
      <c r="D18" s="31" t="s">
        <v>69</v>
      </c>
      <c r="E18" s="46" t="s">
        <v>126</v>
      </c>
      <c r="F18" s="32">
        <v>41730</v>
      </c>
      <c r="G18" s="32">
        <v>45382</v>
      </c>
      <c r="H18" s="46" t="s">
        <v>126</v>
      </c>
      <c r="I18" s="24">
        <f t="shared" si="0"/>
        <v>10.005479452054795</v>
      </c>
      <c r="J18" s="20">
        <v>2069806042</v>
      </c>
      <c r="K18" s="50">
        <v>60</v>
      </c>
      <c r="L18" s="93"/>
    </row>
    <row r="19" spans="1:12" ht="48" customHeight="1">
      <c r="A19" s="16">
        <v>5</v>
      </c>
      <c r="B19" s="31" t="s">
        <v>73</v>
      </c>
      <c r="C19" s="30" t="s">
        <v>60</v>
      </c>
      <c r="D19" s="31" t="s">
        <v>70</v>
      </c>
      <c r="E19" s="46" t="s">
        <v>126</v>
      </c>
      <c r="F19" s="32">
        <v>44927</v>
      </c>
      <c r="G19" s="32">
        <v>45291</v>
      </c>
      <c r="H19" s="46" t="s">
        <v>126</v>
      </c>
      <c r="I19" s="24">
        <f t="shared" si="0"/>
        <v>0.99726027397260275</v>
      </c>
      <c r="J19" s="20">
        <v>308174300</v>
      </c>
      <c r="K19" s="50">
        <v>60</v>
      </c>
      <c r="L19" s="93"/>
    </row>
    <row r="20" spans="1:12">
      <c r="J20" s="25" t="s">
        <v>122</v>
      </c>
      <c r="K20" s="43">
        <f>+SUM(K15:K19)</f>
        <v>300</v>
      </c>
      <c r="L20" s="22" t="s">
        <v>9</v>
      </c>
    </row>
    <row r="22" spans="1:12">
      <c r="A22" s="62" t="s">
        <v>34</v>
      </c>
      <c r="B22" s="63"/>
      <c r="C22" s="63"/>
      <c r="D22" s="63"/>
      <c r="E22" s="63"/>
    </row>
    <row r="23" spans="1:12">
      <c r="A23" s="62"/>
      <c r="B23" s="63"/>
      <c r="C23" s="63"/>
      <c r="D23" s="63"/>
      <c r="E23" s="63"/>
    </row>
    <row r="24" spans="1:12">
      <c r="B24" s="83" t="s">
        <v>154</v>
      </c>
      <c r="C24" s="83"/>
      <c r="D24" s="83"/>
      <c r="E24" s="83"/>
      <c r="F24" s="83"/>
      <c r="G24" s="83"/>
      <c r="H24" s="57" t="s">
        <v>116</v>
      </c>
      <c r="I24" s="57"/>
      <c r="J24" s="57"/>
      <c r="K24" s="44" t="s">
        <v>117</v>
      </c>
    </row>
    <row r="25" spans="1:12">
      <c r="B25" s="64" t="s">
        <v>35</v>
      </c>
      <c r="C25" s="64" t="s">
        <v>40</v>
      </c>
      <c r="D25" s="64" t="s">
        <v>41</v>
      </c>
      <c r="E25" s="64" t="s">
        <v>42</v>
      </c>
      <c r="F25" s="64" t="s">
        <v>43</v>
      </c>
      <c r="G25" s="64" t="s">
        <v>44</v>
      </c>
      <c r="H25" s="23" t="s">
        <v>118</v>
      </c>
      <c r="I25" s="23" t="s">
        <v>119</v>
      </c>
      <c r="J25" s="23" t="s">
        <v>120</v>
      </c>
      <c r="K25" s="44"/>
    </row>
    <row r="26" spans="1:12">
      <c r="B26" s="23" t="s">
        <v>89</v>
      </c>
      <c r="C26" s="23">
        <v>5</v>
      </c>
      <c r="D26" s="23">
        <v>6</v>
      </c>
      <c r="E26" s="23">
        <v>10</v>
      </c>
      <c r="F26" s="23">
        <v>10</v>
      </c>
      <c r="G26" s="23">
        <f t="shared" ref="G26:G32" si="1">+SUM(C26:F26)</f>
        <v>31</v>
      </c>
      <c r="H26" s="23" t="s">
        <v>96</v>
      </c>
      <c r="I26" s="23" t="s">
        <v>89</v>
      </c>
      <c r="J26" s="75">
        <v>4</v>
      </c>
      <c r="K26" s="23">
        <f>+G26</f>
        <v>31</v>
      </c>
    </row>
    <row r="27" spans="1:12">
      <c r="B27" s="23" t="s">
        <v>90</v>
      </c>
      <c r="C27" s="23">
        <v>5</v>
      </c>
      <c r="D27" s="23">
        <v>6</v>
      </c>
      <c r="E27" s="23">
        <v>10</v>
      </c>
      <c r="F27" s="23">
        <v>10</v>
      </c>
      <c r="G27" s="23">
        <f t="shared" si="1"/>
        <v>31</v>
      </c>
      <c r="H27" s="23" t="s">
        <v>97</v>
      </c>
      <c r="I27" s="23" t="s">
        <v>90</v>
      </c>
      <c r="J27" s="75">
        <v>3</v>
      </c>
      <c r="K27" s="23">
        <f>+E27+D27+C27</f>
        <v>21</v>
      </c>
    </row>
    <row r="28" spans="1:12">
      <c r="B28" s="23" t="s">
        <v>175</v>
      </c>
      <c r="C28" s="23">
        <v>5</v>
      </c>
      <c r="D28" s="23">
        <v>6</v>
      </c>
      <c r="E28" s="23">
        <v>10</v>
      </c>
      <c r="F28" s="23">
        <v>10</v>
      </c>
      <c r="G28" s="23">
        <f t="shared" si="1"/>
        <v>31</v>
      </c>
      <c r="H28" s="23" t="s">
        <v>98</v>
      </c>
      <c r="I28" s="23" t="s">
        <v>91</v>
      </c>
      <c r="J28" s="75">
        <v>3</v>
      </c>
      <c r="K28" s="23">
        <f>+E28+D28+C28</f>
        <v>21</v>
      </c>
    </row>
    <row r="29" spans="1:12">
      <c r="B29" s="23" t="s">
        <v>176</v>
      </c>
      <c r="C29" s="23">
        <v>5</v>
      </c>
      <c r="D29" s="23">
        <v>6</v>
      </c>
      <c r="E29" s="23">
        <v>10</v>
      </c>
      <c r="F29" s="23">
        <v>10</v>
      </c>
      <c r="G29" s="23">
        <f t="shared" si="1"/>
        <v>31</v>
      </c>
      <c r="H29" s="23" t="s">
        <v>99</v>
      </c>
      <c r="I29" s="23" t="s">
        <v>92</v>
      </c>
      <c r="J29" s="75">
        <v>4</v>
      </c>
      <c r="K29" s="23">
        <f>+G29</f>
        <v>31</v>
      </c>
    </row>
    <row r="30" spans="1:12">
      <c r="B30" s="23" t="s">
        <v>177</v>
      </c>
      <c r="C30" s="23">
        <v>5</v>
      </c>
      <c r="D30" s="23">
        <v>6</v>
      </c>
      <c r="E30" s="23">
        <v>10</v>
      </c>
      <c r="F30" s="23">
        <v>10</v>
      </c>
      <c r="G30" s="23">
        <f t="shared" si="1"/>
        <v>31</v>
      </c>
      <c r="H30" s="23" t="s">
        <v>100</v>
      </c>
      <c r="I30" s="23" t="s">
        <v>93</v>
      </c>
      <c r="J30" s="75">
        <v>4</v>
      </c>
      <c r="K30" s="23">
        <f>+G30</f>
        <v>31</v>
      </c>
    </row>
    <row r="31" spans="1:12">
      <c r="B31" s="23" t="s">
        <v>39</v>
      </c>
      <c r="C31" s="23">
        <v>5</v>
      </c>
      <c r="D31" s="23">
        <v>6</v>
      </c>
      <c r="E31" s="23">
        <v>10</v>
      </c>
      <c r="F31" s="23">
        <v>10</v>
      </c>
      <c r="G31" s="23">
        <f t="shared" si="1"/>
        <v>31</v>
      </c>
      <c r="H31" s="1" t="s">
        <v>101</v>
      </c>
      <c r="I31" s="1" t="s">
        <v>94</v>
      </c>
      <c r="J31" s="42">
        <v>4</v>
      </c>
      <c r="K31" s="1">
        <f>+G31</f>
        <v>31</v>
      </c>
    </row>
    <row r="32" spans="1:12">
      <c r="B32" s="76" t="s">
        <v>179</v>
      </c>
      <c r="C32" s="23">
        <v>2</v>
      </c>
      <c r="D32" s="23">
        <v>3</v>
      </c>
      <c r="E32" s="23">
        <v>4</v>
      </c>
      <c r="F32" s="23">
        <v>5</v>
      </c>
      <c r="G32" s="23">
        <f t="shared" si="1"/>
        <v>14</v>
      </c>
      <c r="H32" s="1" t="s">
        <v>102</v>
      </c>
      <c r="I32" s="1" t="s">
        <v>95</v>
      </c>
      <c r="J32" s="42">
        <v>4</v>
      </c>
      <c r="K32" s="1">
        <f>+F32+E32+D32+C32</f>
        <v>14</v>
      </c>
    </row>
    <row r="33" spans="2:12">
      <c r="B33" s="43" t="s">
        <v>45</v>
      </c>
      <c r="C33" s="43">
        <f>+SUM(C26:C30)</f>
        <v>25</v>
      </c>
      <c r="D33" s="43">
        <f t="shared" ref="D33:F33" si="2">+SUM(D26:D30)</f>
        <v>30</v>
      </c>
      <c r="E33" s="43">
        <f t="shared" si="2"/>
        <v>50</v>
      </c>
      <c r="F33" s="43">
        <f t="shared" si="2"/>
        <v>50</v>
      </c>
      <c r="G33" s="43">
        <f>+SUM(G26:G32)</f>
        <v>200</v>
      </c>
      <c r="J33" s="42" t="s">
        <v>122</v>
      </c>
      <c r="K33" s="25">
        <f>+SUM(K26:K32)</f>
        <v>180</v>
      </c>
    </row>
    <row r="35" spans="2:12" ht="14.5" customHeight="1">
      <c r="B35" s="81"/>
      <c r="C35" s="81"/>
      <c r="D35" s="81"/>
      <c r="E35" s="81"/>
      <c r="F35" s="81"/>
      <c r="G35" s="82"/>
      <c r="H35" s="57" t="s">
        <v>116</v>
      </c>
      <c r="I35" s="57"/>
      <c r="J35" s="57"/>
      <c r="K35" s="44" t="s">
        <v>117</v>
      </c>
    </row>
    <row r="36" spans="2:12" ht="14.5" customHeight="1">
      <c r="B36" s="64" t="s">
        <v>53</v>
      </c>
      <c r="C36" s="64" t="s">
        <v>40</v>
      </c>
      <c r="D36" s="64" t="s">
        <v>41</v>
      </c>
      <c r="E36" s="65" t="s">
        <v>124</v>
      </c>
      <c r="F36" s="65"/>
      <c r="G36" s="65"/>
      <c r="H36" s="23" t="s">
        <v>118</v>
      </c>
      <c r="I36" s="23" t="s">
        <v>119</v>
      </c>
      <c r="J36" s="23" t="s">
        <v>120</v>
      </c>
      <c r="K36" s="44"/>
    </row>
    <row r="37" spans="2:12" ht="14.5" customHeight="1">
      <c r="B37" s="23" t="s">
        <v>52</v>
      </c>
      <c r="C37" s="23">
        <v>12</v>
      </c>
      <c r="D37" s="23">
        <v>20</v>
      </c>
      <c r="E37" s="41">
        <f t="shared" ref="E37:E44" si="3">+SUM(C37:D37)</f>
        <v>32</v>
      </c>
      <c r="F37" s="41"/>
      <c r="G37" s="41"/>
      <c r="H37" s="40" t="str">
        <f>+'Anexo Experiencia Mínima Propp'!L47</f>
        <v>Carolina Rincon</v>
      </c>
      <c r="I37" s="23" t="str">
        <f>+'Anexo Experiencia Mínima Propp'!K47</f>
        <v>Coordinador</v>
      </c>
      <c r="J37" s="40">
        <f>+'Anexo Experiencia Mínima Propp'!P47</f>
        <v>2</v>
      </c>
      <c r="K37" s="23">
        <f>+E37</f>
        <v>32</v>
      </c>
    </row>
    <row r="38" spans="2:12">
      <c r="B38" s="23" t="s">
        <v>46</v>
      </c>
      <c r="C38" s="23">
        <v>9</v>
      </c>
      <c r="D38" s="23">
        <v>15</v>
      </c>
      <c r="E38" s="41">
        <f t="shared" si="3"/>
        <v>24</v>
      </c>
      <c r="F38" s="41"/>
      <c r="G38" s="41"/>
      <c r="H38" s="40" t="str">
        <f>+'Anexo Experiencia Mínima Propp'!L48</f>
        <v>Adriana huerfano</v>
      </c>
      <c r="I38" s="23" t="str">
        <f>+'Anexo Experiencia Mínima Propp'!K48</f>
        <v>Cinco auditores staff</v>
      </c>
      <c r="J38" s="40">
        <f>+'Anexo Experiencia Mínima Propp'!P48</f>
        <v>2</v>
      </c>
      <c r="K38" s="23">
        <f>+E38</f>
        <v>24</v>
      </c>
    </row>
    <row r="39" spans="2:12">
      <c r="B39" s="23" t="s">
        <v>47</v>
      </c>
      <c r="C39" s="23">
        <v>9</v>
      </c>
      <c r="D39" s="23">
        <v>15</v>
      </c>
      <c r="E39" s="41">
        <f t="shared" si="3"/>
        <v>24</v>
      </c>
      <c r="F39" s="41"/>
      <c r="G39" s="41"/>
      <c r="H39" s="40" t="str">
        <f>+'Anexo Experiencia Mínima Propp'!L49</f>
        <v>Paola Gutierrez</v>
      </c>
      <c r="I39" s="23" t="str">
        <f>+'Anexo Experiencia Mínima Propp'!K49</f>
        <v>Cinco auditores staff</v>
      </c>
      <c r="J39" s="40">
        <f>+'Anexo Experiencia Mínima Propp'!P49</f>
        <v>1</v>
      </c>
      <c r="K39" s="23">
        <f>+C39</f>
        <v>9</v>
      </c>
    </row>
    <row r="40" spans="2:12">
      <c r="B40" s="23" t="s">
        <v>48</v>
      </c>
      <c r="C40" s="23">
        <v>9</v>
      </c>
      <c r="D40" s="23">
        <v>15</v>
      </c>
      <c r="E40" s="41">
        <f t="shared" si="3"/>
        <v>24</v>
      </c>
      <c r="F40" s="41"/>
      <c r="G40" s="41"/>
      <c r="H40" s="58" t="s">
        <v>121</v>
      </c>
      <c r="I40" s="59"/>
      <c r="J40" s="59"/>
      <c r="K40" s="60"/>
    </row>
    <row r="41" spans="2:12">
      <c r="B41" s="23" t="s">
        <v>49</v>
      </c>
      <c r="C41" s="23">
        <v>9</v>
      </c>
      <c r="D41" s="23">
        <v>15</v>
      </c>
      <c r="E41" s="41">
        <f t="shared" si="3"/>
        <v>24</v>
      </c>
      <c r="F41" s="41"/>
      <c r="G41" s="41"/>
      <c r="H41" s="58" t="s">
        <v>121</v>
      </c>
      <c r="I41" s="59"/>
      <c r="J41" s="59"/>
      <c r="K41" s="60"/>
    </row>
    <row r="42" spans="2:12">
      <c r="B42" s="23" t="s">
        <v>50</v>
      </c>
      <c r="C42" s="23">
        <v>9</v>
      </c>
      <c r="D42" s="23">
        <v>15</v>
      </c>
      <c r="E42" s="41">
        <f t="shared" si="3"/>
        <v>24</v>
      </c>
      <c r="F42" s="41"/>
      <c r="G42" s="41"/>
      <c r="H42" s="58" t="s">
        <v>121</v>
      </c>
      <c r="I42" s="59"/>
      <c r="J42" s="59"/>
      <c r="K42" s="60"/>
    </row>
    <row r="43" spans="2:12">
      <c r="B43" s="23" t="s">
        <v>51</v>
      </c>
      <c r="C43" s="23">
        <v>9</v>
      </c>
      <c r="D43" s="23">
        <v>15</v>
      </c>
      <c r="E43" s="41">
        <f t="shared" si="3"/>
        <v>24</v>
      </c>
      <c r="F43" s="41"/>
      <c r="G43" s="41"/>
      <c r="H43" s="40" t="str">
        <f>+'Anexo Experiencia Mínima Propp'!L50</f>
        <v>Graciela peñuela</v>
      </c>
      <c r="I43" s="23" t="str">
        <f>+'Anexo Experiencia Mínima Propp'!K50</f>
        <v>dos auditores sistemas</v>
      </c>
      <c r="J43" s="40">
        <f>+'Anexo Experiencia Mínima Propp'!P50</f>
        <v>2</v>
      </c>
      <c r="K43" s="23">
        <f>+E43</f>
        <v>24</v>
      </c>
    </row>
    <row r="44" spans="2:12">
      <c r="B44" s="23" t="s">
        <v>51</v>
      </c>
      <c r="C44" s="23">
        <v>9</v>
      </c>
      <c r="D44" s="23">
        <v>15</v>
      </c>
      <c r="E44" s="41">
        <f t="shared" si="3"/>
        <v>24</v>
      </c>
      <c r="F44" s="41"/>
      <c r="G44" s="41"/>
      <c r="H44" s="40" t="str">
        <f>+'Anexo Experiencia Mínima Propp'!L51</f>
        <v>Diana Ordoñez</v>
      </c>
      <c r="I44" s="23" t="str">
        <f>+'Anexo Experiencia Mínima Propp'!K51</f>
        <v>dos auditores sistemas</v>
      </c>
      <c r="J44" s="40">
        <f>+'Anexo Experiencia Mínima Propp'!P51</f>
        <v>1</v>
      </c>
      <c r="K44" s="23">
        <f>+C44</f>
        <v>9</v>
      </c>
    </row>
    <row r="45" spans="2:12">
      <c r="B45" s="23" t="s">
        <v>45</v>
      </c>
      <c r="C45" s="23">
        <f t="shared" ref="C45" si="4">+SUM(C37:C44)</f>
        <v>75</v>
      </c>
      <c r="D45" s="23">
        <f>+SUM(D37:D44)</f>
        <v>125</v>
      </c>
      <c r="E45" s="41">
        <f>+SUM(G37:G44)</f>
        <v>0</v>
      </c>
      <c r="F45" s="41"/>
      <c r="G45" s="41"/>
      <c r="H45" s="39"/>
      <c r="J45" s="42" t="s">
        <v>122</v>
      </c>
      <c r="K45" s="25">
        <f>+SUM(K44+K43+K39+K38+K37)</f>
        <v>98</v>
      </c>
    </row>
    <row r="46" spans="2:12">
      <c r="H46" s="39"/>
      <c r="J46" s="39"/>
    </row>
    <row r="47" spans="2:12">
      <c r="H47" s="39"/>
      <c r="J47" s="42" t="s">
        <v>123</v>
      </c>
      <c r="K47" s="25">
        <f>+K45+K33</f>
        <v>278</v>
      </c>
      <c r="L47" s="22" t="s">
        <v>137</v>
      </c>
    </row>
    <row r="50" spans="2:6">
      <c r="B50" s="21" t="s">
        <v>146</v>
      </c>
    </row>
    <row r="51" spans="2:6">
      <c r="B51" s="63" t="s">
        <v>144</v>
      </c>
    </row>
    <row r="52" spans="2:6">
      <c r="B52" s="63" t="s">
        <v>145</v>
      </c>
      <c r="D52" s="98" t="s">
        <v>164</v>
      </c>
      <c r="E52" s="98"/>
      <c r="F52" s="98"/>
    </row>
    <row r="53" spans="2:6">
      <c r="B53" s="83" t="s">
        <v>154</v>
      </c>
      <c r="C53" s="83"/>
      <c r="D53" s="103" t="s">
        <v>144</v>
      </c>
      <c r="E53" s="103"/>
      <c r="F53" s="103"/>
    </row>
    <row r="54" spans="2:6" ht="81.5" customHeight="1">
      <c r="B54" s="66" t="s">
        <v>147</v>
      </c>
      <c r="C54" s="66" t="s">
        <v>148</v>
      </c>
      <c r="D54" s="67" t="s">
        <v>156</v>
      </c>
      <c r="E54" s="67" t="s">
        <v>157</v>
      </c>
      <c r="F54" s="67" t="s">
        <v>158</v>
      </c>
    </row>
    <row r="55" spans="2:6">
      <c r="B55" s="23" t="s">
        <v>149</v>
      </c>
      <c r="C55" s="23">
        <v>4</v>
      </c>
      <c r="D55" s="104" t="s">
        <v>168</v>
      </c>
      <c r="E55" s="105"/>
      <c r="F55" s="106"/>
    </row>
    <row r="56" spans="2:6">
      <c r="B56" s="23" t="s">
        <v>36</v>
      </c>
      <c r="C56" s="23">
        <v>4</v>
      </c>
      <c r="D56" s="93"/>
      <c r="E56" s="107"/>
      <c r="F56" s="108"/>
    </row>
    <row r="57" spans="2:6">
      <c r="B57" s="23" t="s">
        <v>37</v>
      </c>
      <c r="C57" s="23">
        <v>4</v>
      </c>
      <c r="D57" s="93"/>
      <c r="E57" s="107"/>
      <c r="F57" s="108"/>
    </row>
    <row r="58" spans="2:6">
      <c r="B58" s="23" t="s">
        <v>38</v>
      </c>
      <c r="C58" s="23">
        <v>4</v>
      </c>
      <c r="D58" s="93"/>
      <c r="E58" s="107"/>
      <c r="F58" s="108"/>
    </row>
    <row r="59" spans="2:6">
      <c r="B59" s="23" t="s">
        <v>39</v>
      </c>
      <c r="C59" s="23">
        <v>4</v>
      </c>
      <c r="D59" s="109"/>
      <c r="E59" s="110"/>
      <c r="F59" s="111"/>
    </row>
    <row r="60" spans="2:6">
      <c r="B60" s="43" t="s">
        <v>150</v>
      </c>
      <c r="C60" s="43">
        <f>+SUM(C55:C59)</f>
        <v>20</v>
      </c>
      <c r="D60" s="43"/>
      <c r="E60" s="43"/>
      <c r="F60" s="23"/>
    </row>
    <row r="62" spans="2:6" ht="28">
      <c r="B62" s="66" t="s">
        <v>151</v>
      </c>
      <c r="C62" s="66" t="s">
        <v>148</v>
      </c>
      <c r="D62" s="67"/>
      <c r="E62" s="67"/>
    </row>
    <row r="63" spans="2:6">
      <c r="B63" s="23" t="s">
        <v>152</v>
      </c>
      <c r="C63" s="23">
        <v>5</v>
      </c>
      <c r="D63" s="99" t="s">
        <v>168</v>
      </c>
      <c r="E63" s="100"/>
    </row>
    <row r="64" spans="2:6">
      <c r="B64" s="23" t="s">
        <v>153</v>
      </c>
      <c r="C64" s="23">
        <v>5</v>
      </c>
      <c r="D64" s="101"/>
      <c r="E64" s="102"/>
    </row>
    <row r="67" spans="2:6">
      <c r="B67" s="1" t="s">
        <v>155</v>
      </c>
      <c r="D67" s="80" t="s">
        <v>164</v>
      </c>
      <c r="E67" s="80"/>
    </row>
    <row r="68" spans="2:6" ht="42">
      <c r="B68" s="66" t="s">
        <v>159</v>
      </c>
      <c r="C68" s="66" t="s">
        <v>160</v>
      </c>
      <c r="D68" s="67" t="s">
        <v>163</v>
      </c>
      <c r="E68" s="70" t="s">
        <v>157</v>
      </c>
      <c r="F68" s="69" t="s">
        <v>167</v>
      </c>
    </row>
    <row r="69" spans="2:6">
      <c r="B69" s="23" t="s">
        <v>161</v>
      </c>
      <c r="C69" s="23">
        <v>12.5</v>
      </c>
      <c r="D69" s="68" t="s">
        <v>126</v>
      </c>
      <c r="E69" s="71" t="s">
        <v>126</v>
      </c>
      <c r="F69" s="23" t="s">
        <v>165</v>
      </c>
    </row>
    <row r="70" spans="2:6">
      <c r="B70" s="23" t="s">
        <v>162</v>
      </c>
      <c r="C70" s="23">
        <v>12.5</v>
      </c>
      <c r="D70" s="68" t="s">
        <v>126</v>
      </c>
      <c r="E70" s="71" t="s">
        <v>126</v>
      </c>
      <c r="F70" s="23" t="s">
        <v>166</v>
      </c>
    </row>
    <row r="71" spans="2:6">
      <c r="B71" s="43" t="s">
        <v>45</v>
      </c>
      <c r="C71" s="43">
        <f>+C69+C70</f>
        <v>25</v>
      </c>
      <c r="D71" s="23"/>
      <c r="E71" s="72"/>
      <c r="F71" s="23"/>
    </row>
  </sheetData>
  <mergeCells count="14">
    <mergeCell ref="D67:E67"/>
    <mergeCell ref="B35:G35"/>
    <mergeCell ref="B24:G24"/>
    <mergeCell ref="A1:L1"/>
    <mergeCell ref="A2:L2"/>
    <mergeCell ref="A12:L13"/>
    <mergeCell ref="A3:I3"/>
    <mergeCell ref="L15:L19"/>
    <mergeCell ref="A4:J5"/>
    <mergeCell ref="D52:F52"/>
    <mergeCell ref="D55:F59"/>
    <mergeCell ref="D63:E64"/>
    <mergeCell ref="B53:C53"/>
    <mergeCell ref="D53:F53"/>
  </mergeCells>
  <phoneticPr fontId="17" type="noConversion"/>
  <pageMargins left="0" right="0" top="0" bottom="0" header="0.31496062992125984" footer="0.31496062992125984"/>
  <pageSetup paperSize="5" scale="75" orientation="landscape" r:id="rId1"/>
  <headerFooter>
    <oddFooter>&amp;C_x000D_&amp;1#&amp;"Calibri"&amp;10&amp;K000000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D1:R94"/>
  <sheetViews>
    <sheetView topLeftCell="I45" zoomScale="70" zoomScaleNormal="70" workbookViewId="0">
      <selection activeCell="P49" sqref="P49"/>
    </sheetView>
  </sheetViews>
  <sheetFormatPr baseColWidth="10" defaultColWidth="9.1796875" defaultRowHeight="14.5"/>
  <cols>
    <col min="3" max="3" width="14.7265625" customWidth="1"/>
    <col min="4" max="4" width="17" customWidth="1"/>
    <col min="5" max="5" width="18.7265625" customWidth="1"/>
    <col min="10" max="10" width="31.54296875" customWidth="1"/>
    <col min="11" max="12" width="37.26953125" customWidth="1"/>
    <col min="13" max="17" width="21.08984375" customWidth="1"/>
    <col min="18" max="18" width="19.1796875" customWidth="1"/>
    <col min="19" max="19" width="10.453125" bestFit="1" customWidth="1"/>
    <col min="20" max="20" width="22" customWidth="1"/>
    <col min="21" max="21" width="15.6328125" customWidth="1"/>
  </cols>
  <sheetData>
    <row r="1" spans="4:17">
      <c r="D1" s="4"/>
      <c r="E1" s="4"/>
    </row>
    <row r="2" spans="4:17">
      <c r="D2" s="4"/>
      <c r="E2" s="4"/>
    </row>
    <row r="3" spans="4:17">
      <c r="D3" s="4"/>
      <c r="E3" s="4"/>
    </row>
    <row r="4" spans="4:17">
      <c r="D4" s="4"/>
      <c r="E4" s="4"/>
    </row>
    <row r="5" spans="4:17">
      <c r="D5" s="4"/>
      <c r="E5" s="4"/>
    </row>
    <row r="6" spans="4:17">
      <c r="D6" s="4"/>
      <c r="E6" s="4"/>
      <c r="K6" s="29" t="s">
        <v>77</v>
      </c>
    </row>
    <row r="11" spans="4:17">
      <c r="K11" s="34" t="s">
        <v>66</v>
      </c>
      <c r="L11" s="34" t="s">
        <v>65</v>
      </c>
      <c r="M11" s="34" t="s">
        <v>57</v>
      </c>
      <c r="N11" s="34" t="s">
        <v>58</v>
      </c>
      <c r="O11" s="34" t="s">
        <v>61</v>
      </c>
      <c r="P11" s="35" t="s">
        <v>62</v>
      </c>
      <c r="Q11" s="35" t="s">
        <v>71</v>
      </c>
    </row>
    <row r="12" spans="4:17" ht="18.5" customHeight="1">
      <c r="K12" s="30" t="s">
        <v>54</v>
      </c>
      <c r="L12" s="31" t="s">
        <v>64</v>
      </c>
      <c r="M12" s="32">
        <v>43822</v>
      </c>
      <c r="N12" s="32">
        <v>44917</v>
      </c>
      <c r="O12" s="33">
        <f>+(N12-M12)/360</f>
        <v>3.0416666666666665</v>
      </c>
      <c r="P12" s="30" t="s">
        <v>63</v>
      </c>
      <c r="Q12" s="30" t="s">
        <v>63</v>
      </c>
    </row>
    <row r="13" spans="4:17" ht="21.5" customHeight="1">
      <c r="K13" s="30" t="s">
        <v>55</v>
      </c>
      <c r="L13" s="31" t="s">
        <v>67</v>
      </c>
      <c r="M13" s="32">
        <v>43175</v>
      </c>
      <c r="N13" s="32">
        <v>44270</v>
      </c>
      <c r="O13" s="33">
        <f>+(N13-M13)/360</f>
        <v>3.0416666666666665</v>
      </c>
      <c r="P13" s="30" t="s">
        <v>63</v>
      </c>
      <c r="Q13" s="30" t="s">
        <v>63</v>
      </c>
    </row>
    <row r="14" spans="4:17" ht="27" customHeight="1">
      <c r="K14" s="30" t="s">
        <v>56</v>
      </c>
      <c r="L14" s="31" t="s">
        <v>68</v>
      </c>
      <c r="M14" s="32">
        <v>44559</v>
      </c>
      <c r="N14" s="32">
        <v>44957</v>
      </c>
      <c r="O14" s="33">
        <f>+(N14-M14)/360</f>
        <v>1.1055555555555556</v>
      </c>
      <c r="P14" s="30" t="s">
        <v>63</v>
      </c>
      <c r="Q14" s="30" t="s">
        <v>63</v>
      </c>
    </row>
    <row r="15" spans="4:17" ht="34.5" customHeight="1">
      <c r="K15" s="30" t="s">
        <v>59</v>
      </c>
      <c r="L15" s="31" t="s">
        <v>69</v>
      </c>
      <c r="M15" s="32">
        <v>41730</v>
      </c>
      <c r="N15" s="32">
        <v>45382</v>
      </c>
      <c r="O15" s="33">
        <f>+(N15-M15)/360</f>
        <v>10.144444444444444</v>
      </c>
      <c r="P15" s="30" t="s">
        <v>63</v>
      </c>
      <c r="Q15" s="30" t="s">
        <v>63</v>
      </c>
    </row>
    <row r="16" spans="4:17" ht="58.5" customHeight="1">
      <c r="K16" s="30" t="s">
        <v>60</v>
      </c>
      <c r="L16" s="31" t="s">
        <v>70</v>
      </c>
      <c r="M16" s="32">
        <v>44927</v>
      </c>
      <c r="N16" s="32">
        <v>45291</v>
      </c>
      <c r="O16" s="33">
        <f>+(N16-M16)/360</f>
        <v>1.0111111111111111</v>
      </c>
      <c r="P16" s="30" t="s">
        <v>63</v>
      </c>
      <c r="Q16" s="30" t="s">
        <v>63</v>
      </c>
    </row>
    <row r="43" spans="10:18">
      <c r="K43" s="29" t="s">
        <v>78</v>
      </c>
    </row>
    <row r="45" spans="10:18">
      <c r="N45" s="26">
        <v>45868</v>
      </c>
    </row>
    <row r="46" spans="10:18">
      <c r="J46" t="s">
        <v>110</v>
      </c>
      <c r="K46" s="29" t="s">
        <v>105</v>
      </c>
      <c r="L46" s="29" t="s">
        <v>104</v>
      </c>
      <c r="M46" s="29" t="s">
        <v>106</v>
      </c>
      <c r="N46" s="29" t="s">
        <v>109</v>
      </c>
      <c r="O46" s="29" t="s">
        <v>108</v>
      </c>
      <c r="P46" s="29" t="s">
        <v>107</v>
      </c>
      <c r="Q46" s="29" t="s">
        <v>80</v>
      </c>
      <c r="R46" t="s">
        <v>81</v>
      </c>
    </row>
    <row r="47" spans="10:18">
      <c r="J47">
        <v>5</v>
      </c>
      <c r="K47" t="s">
        <v>86</v>
      </c>
      <c r="L47" t="s">
        <v>79</v>
      </c>
      <c r="M47" s="26">
        <v>42828</v>
      </c>
      <c r="N47" s="38">
        <f>+($N$45-M47)/360</f>
        <v>8.4444444444444446</v>
      </c>
      <c r="O47" s="26"/>
      <c r="P47" s="27">
        <v>2</v>
      </c>
      <c r="Q47" t="s">
        <v>63</v>
      </c>
    </row>
    <row r="48" spans="10:18">
      <c r="J48">
        <v>1</v>
      </c>
      <c r="K48" t="s">
        <v>87</v>
      </c>
      <c r="L48" t="s">
        <v>82</v>
      </c>
      <c r="M48" s="28">
        <v>41302</v>
      </c>
      <c r="N48" s="38">
        <f t="shared" ref="N48:N57" si="0">+($N$45-M48)/360</f>
        <v>12.683333333333334</v>
      </c>
      <c r="O48" s="28"/>
      <c r="P48" s="36">
        <v>2</v>
      </c>
      <c r="Q48" t="s">
        <v>63</v>
      </c>
    </row>
    <row r="49" spans="10:17">
      <c r="J49">
        <v>1</v>
      </c>
      <c r="K49" t="s">
        <v>87</v>
      </c>
      <c r="L49" t="s">
        <v>83</v>
      </c>
      <c r="M49" s="28">
        <v>45111</v>
      </c>
      <c r="N49" s="38">
        <f t="shared" si="0"/>
        <v>2.1027777777777779</v>
      </c>
      <c r="O49" s="37">
        <f>((DATE(2020,12,9)-DATE(2023,6,30))/360)</f>
        <v>-2.5916666666666668</v>
      </c>
      <c r="P49" s="36">
        <v>1</v>
      </c>
      <c r="Q49" t="s">
        <v>63</v>
      </c>
    </row>
    <row r="50" spans="10:17">
      <c r="J50">
        <v>3</v>
      </c>
      <c r="K50" t="s">
        <v>88</v>
      </c>
      <c r="L50" t="s">
        <v>84</v>
      </c>
      <c r="M50" s="26">
        <v>45432</v>
      </c>
      <c r="N50" s="38">
        <f t="shared" si="0"/>
        <v>1.211111111111111</v>
      </c>
      <c r="O50" s="37">
        <f>((DATE(2022,7,5)-DATE(2023,11,16))/360)+((DATE(2019,9,2)-DATE(2022,6,29))/360)</f>
        <v>-4.25</v>
      </c>
      <c r="P50" s="27">
        <v>2</v>
      </c>
      <c r="Q50" t="s">
        <v>63</v>
      </c>
    </row>
    <row r="51" spans="10:17">
      <c r="J51">
        <v>3</v>
      </c>
      <c r="K51" t="s">
        <v>88</v>
      </c>
      <c r="L51" t="s">
        <v>85</v>
      </c>
      <c r="M51" s="26">
        <v>44305</v>
      </c>
      <c r="N51" s="38">
        <f t="shared" si="0"/>
        <v>4.3416666666666668</v>
      </c>
      <c r="O51" s="26"/>
      <c r="P51" s="27">
        <v>1</v>
      </c>
      <c r="Q51" t="s">
        <v>63</v>
      </c>
    </row>
    <row r="52" spans="10:17">
      <c r="J52">
        <v>5</v>
      </c>
      <c r="K52" t="s">
        <v>89</v>
      </c>
      <c r="L52" t="s">
        <v>96</v>
      </c>
      <c r="M52" s="26">
        <v>41295</v>
      </c>
      <c r="N52" s="38">
        <f t="shared" si="0"/>
        <v>12.702777777777778</v>
      </c>
      <c r="O52" s="26"/>
      <c r="P52" s="27">
        <v>4</v>
      </c>
      <c r="Q52" t="s">
        <v>111</v>
      </c>
    </row>
    <row r="53" spans="10:17">
      <c r="J53">
        <v>5</v>
      </c>
      <c r="K53" t="s">
        <v>90</v>
      </c>
      <c r="L53" t="s">
        <v>97</v>
      </c>
      <c r="M53" s="26">
        <v>40287</v>
      </c>
      <c r="N53" s="38">
        <f t="shared" si="0"/>
        <v>15.502777777777778</v>
      </c>
      <c r="O53" s="26"/>
      <c r="P53" s="27">
        <v>3</v>
      </c>
      <c r="Q53" t="s">
        <v>112</v>
      </c>
    </row>
    <row r="54" spans="10:17">
      <c r="J54">
        <v>5</v>
      </c>
      <c r="K54" t="s">
        <v>91</v>
      </c>
      <c r="L54" t="s">
        <v>98</v>
      </c>
      <c r="M54" s="26">
        <v>42186</v>
      </c>
      <c r="N54" s="38">
        <f t="shared" si="0"/>
        <v>10.227777777777778</v>
      </c>
      <c r="O54" s="26"/>
      <c r="P54" s="27">
        <v>3</v>
      </c>
      <c r="Q54" t="s">
        <v>113</v>
      </c>
    </row>
    <row r="55" spans="10:17">
      <c r="J55">
        <v>5</v>
      </c>
      <c r="K55" t="s">
        <v>92</v>
      </c>
      <c r="L55" t="s">
        <v>99</v>
      </c>
      <c r="M55" s="26">
        <v>41239</v>
      </c>
      <c r="N55" s="38">
        <f t="shared" si="0"/>
        <v>12.858333333333333</v>
      </c>
      <c r="O55" s="26"/>
      <c r="P55" s="27">
        <v>4</v>
      </c>
      <c r="Q55" t="s">
        <v>114</v>
      </c>
    </row>
    <row r="56" spans="10:17">
      <c r="J56">
        <v>5</v>
      </c>
      <c r="K56" t="s">
        <v>93</v>
      </c>
      <c r="L56" t="s">
        <v>100</v>
      </c>
      <c r="M56" s="26">
        <v>40777</v>
      </c>
      <c r="N56" s="38">
        <f t="shared" si="0"/>
        <v>14.141666666666667</v>
      </c>
      <c r="O56" s="26"/>
      <c r="P56" s="27">
        <v>4</v>
      </c>
      <c r="Q56" t="s">
        <v>115</v>
      </c>
    </row>
    <row r="57" spans="10:17">
      <c r="J57">
        <v>5</v>
      </c>
      <c r="K57" t="s">
        <v>94</v>
      </c>
      <c r="L57" t="s">
        <v>101</v>
      </c>
      <c r="M57" s="26">
        <v>42212</v>
      </c>
      <c r="N57" s="38">
        <f t="shared" si="0"/>
        <v>10.155555555555555</v>
      </c>
      <c r="O57" s="26"/>
      <c r="P57" s="27">
        <v>4</v>
      </c>
      <c r="Q57" t="s">
        <v>115</v>
      </c>
    </row>
    <row r="58" spans="10:17">
      <c r="J58">
        <v>5</v>
      </c>
      <c r="K58" t="s">
        <v>95</v>
      </c>
      <c r="L58" t="s">
        <v>102</v>
      </c>
      <c r="M58" t="s">
        <v>103</v>
      </c>
      <c r="O58" s="37">
        <f>((DATE(1995,4,15)-DATE(2004,2,29))/360)</f>
        <v>-9.0055555555555564</v>
      </c>
      <c r="P58" s="27">
        <v>4</v>
      </c>
      <c r="Q58" t="s">
        <v>115</v>
      </c>
    </row>
    <row r="92" spans="11:12">
      <c r="K92" s="29" t="s">
        <v>170</v>
      </c>
      <c r="L92" s="29" t="s">
        <v>174</v>
      </c>
    </row>
    <row r="93" spans="11:12">
      <c r="K93" t="s">
        <v>171</v>
      </c>
      <c r="L93" t="s">
        <v>173</v>
      </c>
    </row>
    <row r="94" spans="11:12">
      <c r="K94" t="s">
        <v>172</v>
      </c>
      <c r="L94" t="s">
        <v>173</v>
      </c>
    </row>
  </sheetData>
  <pageMargins left="0.7" right="0.7" top="0.75" bottom="0.75" header="0.3" footer="0.3"/>
  <pageSetup orientation="portrait" r:id="rId1"/>
  <headerFooter>
    <oddFooter>&amp;C_x000D_&amp;1#&amp;"Calibri"&amp;10&amp;K000000 DOCUMENTO DE USO INTERNO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HABILITANTES</vt:lpstr>
      <vt:lpstr>CAPÍTULO III - REQUISITOS HABIL</vt:lpstr>
      <vt:lpstr>Anexo Experiencia Mínima Propp</vt:lpstr>
      <vt:lpstr>'CAPÍTULO III - REQUISITOS HABIL'!Área_de_impresión</vt:lpstr>
    </vt:vector>
  </TitlesOfParts>
  <Company>Ernst &amp; Young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Jiménez EY</dc:creator>
  <cp:lastModifiedBy>MONICA FERNANDEZ</cp:lastModifiedBy>
  <cp:lastPrinted>2015-03-17T20:29:19Z</cp:lastPrinted>
  <dcterms:created xsi:type="dcterms:W3CDTF">2015-03-17T14:12:55Z</dcterms:created>
  <dcterms:modified xsi:type="dcterms:W3CDTF">2025-08-25T14:48:30Z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2025-08-21T14:39:01Z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5b36b8b2-94a9-4c87-8f9f-6941726614dc</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