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namedSheetViews/namedSheetView2.xml" ContentType="application/vnd.ms-excel.namedsheetviews+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laprevisora-my.sharepoint.com/personal/sandraj_ramirez_previsora_gov_co/Documents/sandra ramirez D/G. CONTRATACION/Reportes/Contratos vigentes Pagina web/"/>
    </mc:Choice>
  </mc:AlternateContent>
  <xr:revisionPtr revIDLastSave="18" documentId="8_{6B2899A0-4F37-4F66-9FD7-7C53BACE8191}" xr6:coauthVersionLast="47" xr6:coauthVersionMax="47" xr10:uidLastSave="{E6302195-46D5-4EE6-9788-491C7E32D339}"/>
  <bookViews>
    <workbookView xWindow="-110" yWindow="-110" windowWidth="19420" windowHeight="10420" activeTab="1" xr2:uid="{9BE762C7-E7D3-4E8C-A89C-640C47E3ED18}"/>
  </bookViews>
  <sheets>
    <sheet name="ORDENES DE SERVICIO" sheetId="2" r:id="rId1"/>
    <sheet name="CONTRATOS" sheetId="1" r:id="rId2"/>
    <sheet name="CONEXOS AL GIRO" sheetId="3" r:id="rId3"/>
  </sheets>
  <externalReferences>
    <externalReference r:id="rId4"/>
  </externalReferences>
  <definedNames>
    <definedName name="_xlnm._FilterDatabase" localSheetId="2" hidden="1">'CONEXOS AL GIRO'!$A$2:$X$2</definedName>
    <definedName name="_xlnm._FilterDatabase" localSheetId="1" hidden="1">CONTRATOS!$A$1:$A$1</definedName>
    <definedName name="_xlnm._FilterDatabase" localSheetId="0" hidden="1">'ORDENES DE SERVICIO'!$A$2:$AB$8</definedName>
    <definedName name="_Hlk57965553" localSheetId="1">CONTRATOS!#REF!</definedName>
    <definedName name="vice">'[1]referencia 2018'!$A$1:$A$8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3" l="1"/>
  <c r="M5" i="3"/>
  <c r="H5" i="3"/>
  <c r="D5" i="3"/>
  <c r="N4" i="3"/>
  <c r="N3" i="3"/>
  <c r="W226" i="1"/>
  <c r="M226" i="1"/>
  <c r="H226" i="1"/>
  <c r="D226" i="1"/>
  <c r="C226" i="1"/>
  <c r="B226" i="1"/>
  <c r="A226" i="1"/>
  <c r="O225" i="1"/>
  <c r="N225" i="1"/>
  <c r="O224" i="1"/>
  <c r="N224" i="1"/>
  <c r="O223" i="1"/>
  <c r="N223" i="1"/>
  <c r="O222" i="1"/>
  <c r="N222" i="1"/>
  <c r="O221" i="1"/>
  <c r="N221" i="1"/>
  <c r="O220" i="1"/>
  <c r="N220" i="1"/>
  <c r="O219" i="1"/>
  <c r="N219" i="1"/>
  <c r="O218" i="1"/>
  <c r="N218" i="1"/>
  <c r="O217" i="1"/>
  <c r="N217" i="1"/>
  <c r="O216" i="1"/>
  <c r="N216" i="1"/>
  <c r="O215" i="1"/>
  <c r="N215" i="1"/>
  <c r="O214" i="1"/>
  <c r="N214" i="1"/>
  <c r="O213" i="1"/>
  <c r="N213" i="1"/>
  <c r="O212" i="1"/>
  <c r="N212" i="1"/>
  <c r="O211" i="1"/>
  <c r="N211" i="1"/>
  <c r="O210" i="1"/>
  <c r="N210" i="1"/>
  <c r="O209" i="1"/>
  <c r="N209" i="1"/>
  <c r="O208" i="1"/>
  <c r="N208" i="1"/>
  <c r="O207" i="1"/>
  <c r="N207" i="1"/>
  <c r="O206" i="1"/>
  <c r="N206" i="1"/>
  <c r="O205" i="1"/>
  <c r="N205" i="1"/>
  <c r="O204" i="1"/>
  <c r="N204" i="1"/>
  <c r="O203" i="1"/>
  <c r="N203" i="1"/>
  <c r="O202" i="1"/>
  <c r="N202" i="1"/>
  <c r="O201" i="1"/>
  <c r="N201" i="1"/>
  <c r="O200" i="1"/>
  <c r="N200" i="1"/>
  <c r="O199" i="1"/>
  <c r="N199" i="1"/>
  <c r="O198" i="1"/>
  <c r="N198" i="1"/>
  <c r="O197" i="1"/>
  <c r="N197" i="1"/>
  <c r="O196" i="1"/>
  <c r="N196" i="1"/>
  <c r="O195" i="1"/>
  <c r="N195" i="1"/>
  <c r="O194" i="1"/>
  <c r="N194" i="1"/>
  <c r="O193" i="1"/>
  <c r="N193" i="1"/>
  <c r="O192" i="1"/>
  <c r="N192" i="1"/>
  <c r="O191" i="1"/>
  <c r="N191" i="1"/>
  <c r="O190" i="1"/>
  <c r="N190" i="1"/>
  <c r="O189" i="1"/>
  <c r="N189" i="1"/>
  <c r="O188" i="1"/>
  <c r="N188" i="1"/>
  <c r="O187" i="1"/>
  <c r="N187" i="1"/>
  <c r="O186" i="1"/>
  <c r="N186" i="1"/>
  <c r="O185" i="1"/>
  <c r="N185" i="1"/>
  <c r="O184" i="1"/>
  <c r="N184" i="1"/>
  <c r="O183" i="1"/>
  <c r="N183" i="1"/>
  <c r="O182" i="1"/>
  <c r="N182" i="1"/>
  <c r="O181" i="1"/>
  <c r="N181" i="1"/>
  <c r="O180" i="1"/>
  <c r="N180" i="1"/>
  <c r="O179" i="1"/>
  <c r="N179" i="1"/>
  <c r="O178" i="1"/>
  <c r="N178" i="1"/>
  <c r="O177" i="1"/>
  <c r="N177" i="1"/>
  <c r="O176" i="1"/>
  <c r="N176" i="1"/>
  <c r="O175" i="1"/>
  <c r="N175" i="1"/>
  <c r="O174" i="1"/>
  <c r="N174" i="1"/>
  <c r="O173" i="1"/>
  <c r="N173" i="1"/>
  <c r="O172" i="1"/>
  <c r="N172" i="1"/>
  <c r="O171" i="1"/>
  <c r="N171" i="1"/>
  <c r="O170" i="1"/>
  <c r="N170" i="1"/>
  <c r="O169" i="1"/>
  <c r="N169" i="1"/>
  <c r="O168" i="1"/>
  <c r="N168" i="1"/>
  <c r="O167" i="1"/>
  <c r="N167" i="1"/>
  <c r="O166" i="1"/>
  <c r="N166" i="1"/>
  <c r="O165" i="1"/>
  <c r="N165" i="1"/>
  <c r="O164" i="1"/>
  <c r="N164" i="1"/>
  <c r="O163" i="1"/>
  <c r="N163" i="1"/>
  <c r="O162" i="1"/>
  <c r="N162" i="1"/>
  <c r="O161" i="1"/>
  <c r="N161" i="1"/>
  <c r="O160" i="1"/>
  <c r="N160" i="1"/>
  <c r="O159" i="1"/>
  <c r="N159" i="1"/>
  <c r="O158" i="1"/>
  <c r="N158" i="1"/>
  <c r="O157" i="1"/>
  <c r="N157" i="1"/>
  <c r="O156" i="1"/>
  <c r="N156" i="1"/>
  <c r="O155" i="1"/>
  <c r="N155" i="1"/>
  <c r="O154" i="1"/>
  <c r="N154" i="1"/>
  <c r="O153" i="1"/>
  <c r="N153" i="1"/>
  <c r="O152" i="1"/>
  <c r="N152" i="1"/>
  <c r="O151" i="1"/>
  <c r="N151" i="1"/>
  <c r="O150" i="1"/>
  <c r="N150" i="1"/>
  <c r="O149" i="1"/>
  <c r="N149" i="1"/>
  <c r="O148" i="1"/>
  <c r="N148" i="1"/>
  <c r="O147" i="1"/>
  <c r="N147" i="1"/>
  <c r="O146" i="1"/>
  <c r="N146" i="1"/>
  <c r="O145" i="1"/>
  <c r="N145" i="1"/>
  <c r="O144" i="1"/>
  <c r="N144" i="1"/>
  <c r="O143" i="1"/>
  <c r="N143" i="1"/>
  <c r="O142" i="1"/>
  <c r="N142" i="1"/>
  <c r="O141" i="1"/>
  <c r="N141" i="1"/>
  <c r="O140" i="1"/>
  <c r="N140" i="1"/>
  <c r="O139" i="1"/>
  <c r="N139" i="1"/>
  <c r="O138" i="1"/>
  <c r="N138" i="1"/>
  <c r="O137" i="1"/>
  <c r="N137" i="1"/>
  <c r="O136" i="1"/>
  <c r="N136" i="1"/>
  <c r="O135" i="1"/>
  <c r="N135" i="1"/>
  <c r="O134" i="1"/>
  <c r="N134" i="1"/>
  <c r="O133" i="1"/>
  <c r="N133" i="1"/>
  <c r="O132" i="1"/>
  <c r="N132" i="1"/>
  <c r="O131" i="1"/>
  <c r="N131" i="1"/>
  <c r="O130" i="1"/>
  <c r="N130" i="1"/>
  <c r="O129" i="1"/>
  <c r="N129" i="1"/>
  <c r="O128" i="1"/>
  <c r="N128" i="1"/>
  <c r="O127" i="1"/>
  <c r="N127" i="1"/>
  <c r="O126" i="1"/>
  <c r="N126" i="1"/>
  <c r="O125" i="1"/>
  <c r="N125" i="1"/>
  <c r="O124" i="1"/>
  <c r="N124" i="1"/>
  <c r="O123" i="1"/>
  <c r="N123" i="1"/>
  <c r="O122" i="1"/>
  <c r="N122" i="1"/>
  <c r="O121" i="1"/>
  <c r="N121" i="1"/>
  <c r="O120" i="1"/>
  <c r="N120" i="1"/>
  <c r="O119" i="1"/>
  <c r="N119" i="1"/>
  <c r="O118" i="1"/>
  <c r="N118" i="1"/>
  <c r="O117" i="1"/>
  <c r="N117" i="1"/>
  <c r="O116" i="1"/>
  <c r="N116" i="1"/>
  <c r="O115" i="1"/>
  <c r="N115" i="1"/>
  <c r="O114" i="1"/>
  <c r="N114" i="1"/>
  <c r="O113" i="1"/>
  <c r="N113" i="1"/>
  <c r="O112" i="1"/>
  <c r="N112" i="1"/>
  <c r="O111" i="1"/>
  <c r="N111" i="1"/>
  <c r="O110" i="1"/>
  <c r="N110" i="1"/>
  <c r="O109" i="1"/>
  <c r="N109" i="1"/>
  <c r="O108" i="1"/>
  <c r="N108" i="1"/>
  <c r="O107" i="1"/>
  <c r="N107" i="1"/>
  <c r="O106" i="1"/>
  <c r="N106" i="1"/>
  <c r="O105" i="1"/>
  <c r="N105" i="1"/>
  <c r="O104" i="1"/>
  <c r="N104" i="1"/>
  <c r="O103" i="1"/>
  <c r="N103" i="1"/>
  <c r="O102" i="1"/>
  <c r="N102" i="1"/>
  <c r="O101" i="1"/>
  <c r="N101" i="1"/>
  <c r="O100" i="1"/>
  <c r="N100" i="1"/>
  <c r="O99" i="1"/>
  <c r="N99" i="1"/>
  <c r="O98" i="1"/>
  <c r="N98" i="1"/>
  <c r="O97" i="1"/>
  <c r="N97" i="1"/>
  <c r="O96" i="1"/>
  <c r="N96" i="1"/>
  <c r="O95" i="1"/>
  <c r="N95" i="1"/>
  <c r="O94" i="1"/>
  <c r="N94" i="1"/>
  <c r="O93" i="1"/>
  <c r="N93" i="1"/>
  <c r="O92" i="1"/>
  <c r="N92" i="1"/>
  <c r="O91" i="1"/>
  <c r="N91" i="1"/>
  <c r="O90" i="1"/>
  <c r="N90" i="1"/>
  <c r="O89" i="1"/>
  <c r="N89" i="1"/>
  <c r="O88" i="1"/>
  <c r="N88" i="1"/>
  <c r="O87" i="1"/>
  <c r="N87" i="1"/>
  <c r="O86" i="1"/>
  <c r="N86" i="1"/>
  <c r="O85" i="1"/>
  <c r="N85" i="1"/>
  <c r="O84" i="1"/>
  <c r="N84" i="1"/>
  <c r="O83" i="1"/>
  <c r="N83" i="1"/>
  <c r="O82" i="1"/>
  <c r="N82" i="1"/>
  <c r="O81" i="1"/>
  <c r="N81" i="1"/>
  <c r="O80" i="1"/>
  <c r="N80" i="1"/>
  <c r="O79" i="1"/>
  <c r="N79" i="1"/>
  <c r="O78" i="1"/>
  <c r="N78" i="1"/>
  <c r="O77" i="1"/>
  <c r="N77" i="1"/>
  <c r="P76" i="1"/>
  <c r="O76" i="1"/>
  <c r="N76" i="1"/>
  <c r="O75" i="1"/>
  <c r="N75" i="1"/>
  <c r="O74" i="1"/>
  <c r="N74" i="1"/>
  <c r="O73" i="1"/>
  <c r="N73" i="1"/>
  <c r="O72" i="1"/>
  <c r="N72" i="1"/>
  <c r="O71" i="1"/>
  <c r="N71" i="1"/>
  <c r="O70" i="1"/>
  <c r="N70" i="1"/>
  <c r="O69" i="1"/>
  <c r="N69" i="1"/>
  <c r="O68" i="1"/>
  <c r="N68" i="1"/>
  <c r="P67" i="1"/>
  <c r="O67" i="1"/>
  <c r="N67" i="1"/>
  <c r="O66" i="1"/>
  <c r="N66" i="1"/>
  <c r="O65" i="1"/>
  <c r="N65" i="1"/>
  <c r="O64" i="1"/>
  <c r="N64" i="1"/>
  <c r="O63" i="1"/>
  <c r="N63" i="1"/>
  <c r="O62" i="1"/>
  <c r="N62" i="1"/>
  <c r="O61" i="1"/>
  <c r="N61" i="1"/>
  <c r="O60" i="1"/>
  <c r="N60" i="1"/>
  <c r="U59" i="1"/>
  <c r="P59" i="1"/>
  <c r="O59" i="1"/>
  <c r="N59" i="1"/>
  <c r="O58" i="1"/>
  <c r="N58" i="1"/>
  <c r="O57" i="1"/>
  <c r="N57" i="1"/>
  <c r="O56" i="1"/>
  <c r="N56" i="1"/>
  <c r="P55" i="1"/>
  <c r="O55" i="1"/>
  <c r="N55" i="1"/>
  <c r="P54" i="1"/>
  <c r="O54" i="1"/>
  <c r="N54" i="1"/>
  <c r="O53" i="1"/>
  <c r="N53" i="1"/>
  <c r="P52" i="1"/>
  <c r="O52" i="1"/>
  <c r="N52" i="1"/>
  <c r="O51" i="1"/>
  <c r="N51" i="1"/>
  <c r="P50" i="1"/>
  <c r="O50" i="1"/>
  <c r="N50" i="1"/>
  <c r="O49" i="1"/>
  <c r="N49" i="1"/>
  <c r="O48" i="1"/>
  <c r="N48" i="1"/>
  <c r="O47" i="1"/>
  <c r="N47" i="1"/>
  <c r="O46" i="1"/>
  <c r="N46" i="1"/>
  <c r="O45" i="1"/>
  <c r="N45" i="1"/>
  <c r="O44" i="1"/>
  <c r="N44" i="1"/>
  <c r="O43" i="1"/>
  <c r="N43" i="1"/>
  <c r="P42" i="1"/>
  <c r="O42" i="1"/>
  <c r="N42" i="1"/>
  <c r="P41" i="1"/>
  <c r="O41" i="1"/>
  <c r="N41" i="1"/>
  <c r="P40" i="1"/>
  <c r="O40" i="1"/>
  <c r="N40" i="1"/>
  <c r="O39" i="1"/>
  <c r="N39" i="1"/>
  <c r="P38" i="1"/>
  <c r="O38" i="1"/>
  <c r="N38" i="1"/>
  <c r="P37" i="1"/>
  <c r="O37" i="1"/>
  <c r="N37" i="1"/>
  <c r="P36" i="1"/>
  <c r="O36" i="1"/>
  <c r="N36" i="1"/>
  <c r="P35" i="1"/>
  <c r="O35" i="1"/>
  <c r="N35" i="1"/>
  <c r="P34" i="1"/>
  <c r="O34" i="1"/>
  <c r="N34" i="1"/>
  <c r="O33" i="1"/>
  <c r="N33" i="1"/>
  <c r="N32" i="1"/>
  <c r="O31" i="1"/>
  <c r="N31" i="1"/>
  <c r="O30" i="1"/>
  <c r="N30" i="1"/>
  <c r="N29" i="1"/>
  <c r="N28" i="1"/>
  <c r="N27" i="1"/>
  <c r="N26" i="1"/>
  <c r="N25" i="1"/>
  <c r="N24" i="1"/>
  <c r="N23" i="1"/>
  <c r="P22" i="1"/>
  <c r="O22" i="1"/>
  <c r="N22" i="1"/>
  <c r="N21" i="1"/>
  <c r="N20" i="1"/>
  <c r="N19" i="1"/>
  <c r="N18" i="1"/>
  <c r="N17" i="1"/>
  <c r="N16" i="1"/>
  <c r="N15" i="1"/>
  <c r="N14" i="1"/>
  <c r="N13" i="1"/>
  <c r="N12" i="1"/>
  <c r="N11" i="1"/>
  <c r="N10" i="1"/>
  <c r="N9" i="1"/>
  <c r="N8" i="1"/>
  <c r="N7" i="1"/>
  <c r="N6" i="1"/>
  <c r="N5" i="1"/>
  <c r="N4" i="1"/>
  <c r="N3" i="1"/>
  <c r="N38" i="2"/>
  <c r="H38" i="2"/>
  <c r="D38" i="2"/>
  <c r="C38" i="2"/>
  <c r="B38" i="2"/>
  <c r="A38" i="2"/>
  <c r="P37" i="2"/>
  <c r="O37" i="2"/>
  <c r="P36" i="2"/>
  <c r="O36" i="2"/>
  <c r="P35" i="2"/>
  <c r="O35" i="2"/>
  <c r="P34" i="2"/>
  <c r="O34" i="2"/>
  <c r="P33" i="2"/>
  <c r="O33" i="2"/>
  <c r="P32" i="2"/>
  <c r="O32" i="2"/>
  <c r="P31" i="2"/>
  <c r="O31" i="2"/>
  <c r="P30" i="2"/>
  <c r="O30" i="2"/>
  <c r="P29" i="2"/>
  <c r="O29" i="2"/>
  <c r="P28" i="2"/>
  <c r="O28" i="2"/>
  <c r="P27" i="2"/>
  <c r="O27" i="2"/>
  <c r="P26" i="2"/>
  <c r="O26" i="2"/>
  <c r="P25" i="2"/>
  <c r="O25" i="2"/>
  <c r="P24" i="2"/>
  <c r="O24" i="2"/>
  <c r="P23" i="2"/>
  <c r="O23" i="2"/>
  <c r="P22" i="2"/>
  <c r="O22" i="2"/>
  <c r="P21" i="2"/>
  <c r="O21" i="2"/>
  <c r="P20" i="2"/>
  <c r="O20" i="2"/>
  <c r="P19" i="2"/>
  <c r="O19" i="2"/>
  <c r="P18" i="2"/>
  <c r="O18" i="2"/>
  <c r="P17" i="2"/>
  <c r="O17" i="2"/>
  <c r="P16" i="2"/>
  <c r="O16" i="2"/>
  <c r="P15" i="2"/>
  <c r="O15" i="2"/>
  <c r="P14" i="2"/>
  <c r="O14" i="2"/>
  <c r="P13" i="2"/>
  <c r="O13" i="2"/>
  <c r="P12" i="2"/>
  <c r="O12" i="2"/>
  <c r="P11" i="2"/>
  <c r="O11" i="2"/>
  <c r="P10" i="2"/>
  <c r="O10" i="2"/>
  <c r="P9" i="2"/>
  <c r="O9" i="2"/>
  <c r="P8" i="2"/>
  <c r="O8" i="2"/>
  <c r="P7" i="2"/>
  <c r="O7" i="2"/>
  <c r="P6" i="2"/>
  <c r="O6" i="2"/>
  <c r="P5" i="2"/>
  <c r="O5" i="2"/>
  <c r="P4" i="2"/>
  <c r="O4" i="2"/>
  <c r="P3" i="2"/>
  <c r="O3" i="2"/>
  <c r="O38" i="2" s="1"/>
  <c r="N2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tc={07269545-9D37-47B7-8033-0F09FB9854B5}</author>
  </authors>
  <commentList>
    <comment ref="X2" authorId="0" shapeId="0" xr:uid="{07269545-9D37-47B7-8033-0F09FB9854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Detallar en esta casilla los datos que se necesiten ajustar: vigencia, plazo prórroga, valor adiciones y/o cualquier otra información relevante.</t>
      </text>
    </comment>
  </commentList>
</comments>
</file>

<file path=xl/sharedStrings.xml><?xml version="1.0" encoding="utf-8"?>
<sst xmlns="http://schemas.openxmlformats.org/spreadsheetml/2006/main" count="3104" uniqueCount="1165">
  <si>
    <t>CONTRATOS VIGENTES -  A 30 JUNIO 2023</t>
  </si>
  <si>
    <t>VICEPRESIDENCIA</t>
  </si>
  <si>
    <t>ÁREA QUE CONTRATA</t>
  </si>
  <si>
    <t>MODALIDAD CONTRATACIÓN</t>
  </si>
  <si>
    <t>N° CONTRATO</t>
  </si>
  <si>
    <t>FECHA SUSCRIPCIÓN CONTRATO
(dd/mm/aaaa)</t>
  </si>
  <si>
    <t>CLASE DE CONTRATO</t>
  </si>
  <si>
    <t>DESCRIPCIÓN DEL SERVICIO</t>
  </si>
  <si>
    <t>VALOR INICIAL DEL CONTRATO + IVA</t>
  </si>
  <si>
    <t>TIPO DE IDENTIFICACIÓN</t>
  </si>
  <si>
    <t>NÚMERO IDENTIFICACIÓN</t>
  </si>
  <si>
    <t xml:space="preserve">CONTRATISTA: DÍGITO DE VERIFICACIÓN (NIT o RUT) </t>
  </si>
  <si>
    <t>NOMBRE / RAZÓN SOCIAL DEL CONTRATISTA</t>
  </si>
  <si>
    <t>VALOR TOTAL ADICIONES</t>
  </si>
  <si>
    <t>VALOR ACTUAL DEL CONTRATO (CON ADICIONES+IVA)</t>
  </si>
  <si>
    <t>PLAZO DEL CONTRATO (inicial)
(días)</t>
  </si>
  <si>
    <t>ADICIONES: NÚMERO DE DÍAS</t>
  </si>
  <si>
    <t>FECHA INICIO CONTRATO
(dd/mm/aaaa)</t>
  </si>
  <si>
    <t>FECHA TERMINACIÓN CONTRATO (inicial)
(dd/mm/aaaa)</t>
  </si>
  <si>
    <t>FIN CONTRATO
(actual con prórrogas)
(dd/mm/aaaa)</t>
  </si>
  <si>
    <t>NOMBRE SUPERVISOR</t>
  </si>
  <si>
    <t>PORCENTAJE DE AVANCE FÍSICO REAL</t>
  </si>
  <si>
    <t>PORCENTAJE AVANCE PRESUPUESTAL REAL</t>
  </si>
  <si>
    <t>ESTADO DEL CONTRATO (EN EJECUCIÓN, EN LIQUIDACIÓN, POR LIQUIDAR, NO SE LIQUIDA)</t>
  </si>
  <si>
    <t>OBSERVACIONES</t>
  </si>
  <si>
    <t>VICEPRESIDENCIA COMERCIAL</t>
  </si>
  <si>
    <t>GERENCIA DE SUCURSALES</t>
  </si>
  <si>
    <t>CONTRATACIÓN DIRECTA</t>
  </si>
  <si>
    <t>92000-2016-70</t>
  </si>
  <si>
    <t>SEGUROS</t>
  </si>
  <si>
    <t>Agencia promotora de seguros, promover la colocacion de contratos de seguro y renovacion de los mismos, no por si misma sino por medio de los intermediarios de seguros adscritos a Previsora a través de la promotora en la ciudad de Barranquilla.</t>
  </si>
  <si>
    <t>1 NIT</t>
  </si>
  <si>
    <t>7 DV 6</t>
  </si>
  <si>
    <t>EVOLUCIONAR SEGUROS  LTDA.</t>
  </si>
  <si>
    <t>NUBIA CHAMORRO</t>
  </si>
  <si>
    <t>En ejecución</t>
  </si>
  <si>
    <t>Contrato prorrogado hasta el 31/12/2023 en tiempo, las demas clausulas, condiciones y anexos del contrato no se modifican y continuan vigentes.
Giro del negocio, no requiere CDP, se paga sobre comisión de recaudo.</t>
  </si>
  <si>
    <t>VICEPRESIDENCIA TÉCNICA</t>
  </si>
  <si>
    <t>GERENCIA TÉCNICA DE AUTOMÓVILES</t>
  </si>
  <si>
    <t>93000-2018-211</t>
  </si>
  <si>
    <t>CONVENIO</t>
  </si>
  <si>
    <t>Instalación de un dispositivo que permita rastrear el automotor en caso de que sea hurtado y de esta manera contar con un respaldo para localizar el riesgo asegurado y mitigar la posible pérdida, por el pago del siniestro.</t>
  </si>
  <si>
    <t>2 DV 1</t>
  </si>
  <si>
    <t>TRACKER DE COLOMBIA S.A.S.</t>
  </si>
  <si>
    <t>WILSON ORLANDO PARRA NUÑEZ</t>
  </si>
  <si>
    <t xml:space="preserve">Este contrato no tiene presupuesto asignado, se trabaja mediante un convenio para que la instalación del dispositivo tenga un descuento especial para los asegurados de la compañía. </t>
  </si>
  <si>
    <t>VR. INDETERMINADO</t>
  </si>
  <si>
    <t>CONTRATOS VIGENTES - A 30 DE JUNIO 2023</t>
  </si>
  <si>
    <t>MODALIDAD DE CONTRATACIÓN</t>
  </si>
  <si>
    <t>OBJETO DEL CONTRATO</t>
  </si>
  <si>
    <t>TIPO DE IDENTIFICACIÓN CONTRATISTA</t>
  </si>
  <si>
    <t>VALOR TOTAL ADICIONES + IVA</t>
  </si>
  <si>
    <t>FECHA TERMINACIÓN CONTRATO
(dd/mm/aaaa)</t>
  </si>
  <si>
    <t>NOMBRE DE SUPERVISOR</t>
  </si>
  <si>
    <t>Vicepresidencia_Comercial</t>
  </si>
  <si>
    <t>SUCURSAL ARAUCA</t>
  </si>
  <si>
    <t>00864-1997</t>
  </si>
  <si>
    <t>2 ARRENDAMIENTO y/o ADQUISICIÓN DE INMUEBLES</t>
  </si>
  <si>
    <t>Arrendamiento Local comercial No 2 y que hace parte del edificio  del Banco Popular en la ciudad de Arauca ubicada en la calle 21 N. 20 - 48 .</t>
  </si>
  <si>
    <t>10 DV 9</t>
  </si>
  <si>
    <t>BANCO POPULAR</t>
  </si>
  <si>
    <t>PRÓRROGA AUTOMÁTICA (ANUAL)</t>
  </si>
  <si>
    <t>JORGE MARIO MOLINA TURRIAGO</t>
  </si>
  <si>
    <t>SUCURSAL IBAGUÉ</t>
  </si>
  <si>
    <t>009-97</t>
  </si>
  <si>
    <t xml:space="preserve">El ARRENDADOR  se obliga a permitir el uso y goce a titulo de arrendamiento al ARRENDATARIO del inmueble denominado local 1 y 2 UNIDOS  y PARQUEADERO No.8 ubicados en la carrera 5 No. 11-03 de la ciudad de Ibagué </t>
  </si>
  <si>
    <t>3 CÉDULA DE CIUDADANÍA</t>
  </si>
  <si>
    <t>JOSE NELSON PEREZ CORTAZAR</t>
  </si>
  <si>
    <t>GERMAN MARTÍNEZ SÁNCHEZ</t>
  </si>
  <si>
    <t>El contrato tiene cláusula de renovación automática.</t>
  </si>
  <si>
    <t>SUCURSAL MONTERÍA</t>
  </si>
  <si>
    <t>CARR-01-98</t>
  </si>
  <si>
    <t>Arriendo Local ubicado en la calle 29 No 3-46 de la ciudad de Montería, para uso de oficinas</t>
  </si>
  <si>
    <t>ARAUJO&amp;SEGOVIA DE CORDOBA LTDA</t>
  </si>
  <si>
    <t>01/07/2021
01/07/2022
30/06/2023</t>
  </si>
  <si>
    <t>PATRICIA MORALES</t>
  </si>
  <si>
    <t>Secretaría_General</t>
  </si>
  <si>
    <t xml:space="preserve">Subgerencia De Recursos Físicos </t>
  </si>
  <si>
    <t>012-2000</t>
  </si>
  <si>
    <t>Local No. 26 del Centro Comercial Las Palmas, ubicado en la calle 57 No. 8-69 de esta ciudad. DESTINACION: El arrendatario se compromete a destinar este inmueble para el almacenamiento y conservación del archivo de consultas de las Regionales Centro, Intermediarios y Casa Matriz de La Previsora S.A.</t>
  </si>
  <si>
    <t>LUZ EUGENIA DRESZER</t>
  </si>
  <si>
    <t>MÓNICA NAIREL HERNÁNDEZ MARTÍNEZ</t>
  </si>
  <si>
    <t>014-2000</t>
  </si>
  <si>
    <t>Arriendo del tercer piso del Edificio vima, ubicado en la Transversal 9a. No. 55-97, de la ciudad de Santa Fe de Bogotá, el cual consta de las oficinas 301, 302, 303, 304 y 305 junto con el área de recepción que allí se encuentra, cada una de las oficinas con baño privado, citófono.  Las oficinas 301 y 302 para Fimprevi, las oficinas 303 y 304 para el FEP y la oficina 305 para Asoprevi.
Otrosi.- Se modificó la cláusula 5a. del contrato inicial indicando que el canon de arrendamiento no aumenta para el año 2003, hasta el 31 de julio de 2004. firmado el 23 de mayo de 2003.
Otrosi No. 1.-Se excluye la cláusula 9a. del contrato inicial; firmado el 14 de octubre de 2009.
Adicional No. 3.- Se ajusta en el 1.06% el valor del canon mensual, modificando la cláusula 4a. inicial quedando: el canon mensual asciende a $4.637.323; firmado el 8 de agosto de 2014.
Adicional No. 4.- Se modifica la cláusula 4a. del contrato incial quedando: El canon de arrendamiento mensual para los meses de mayo, junio y julio de 2015 será de $4.745.835.  el canon mensual a partir del 1° de agosto de 2015 y hasta el 31 de julio de 2016 será de $4.915.561. Se modificó la cláusula 5a del contrato inicial a IPC + 2.34 puntos.
Modificación 5.- Se modifica la cláusula primera: Las oficinas son: 301 y 302 funciona Fimprevi, 303 y 304 funciona el FEP y 201 Asoprevi</t>
  </si>
  <si>
    <t>GUSTAVO VIGOYA VALENCIA</t>
  </si>
  <si>
    <t>SUCURSAL POPAYÁN</t>
  </si>
  <si>
    <t>001-2001</t>
  </si>
  <si>
    <t>ArriendoLocal comercial ubicado en la Carrera 6 No. 4-21, 2° piso del  Edificio Bancolombia de la ciudad de Popayán. 
Otrosi.- Se entrega un área de 70 m2, con pago de canon mensual de $570.161 para un valor total del canon de arrendamiento de $1.529.839 a la suma de $2.000.000 a partir del 1° de diciembre de 2003 y hasta el 31 de diciembre de 2004.
firmado el 22 de noviembre de 2004.
Otrosi.- Modifican las cláusulas 5a y 7a Plazo del contrato: el plazo del contrato es de 1 año a partir del 1° de enero de 2002 y hasta el 31 de diciembre de 2002, prorrogable a voluntad de las aprtes con escrito. el precio del arrendamiento: El canon de arrendamieto para ese período se incrementará el 7.65%, de este período en adelante se incrementará en el IPC.  firmado 12 de junio de 2002.
Oficio del 23 de enero de 2018, informando  prorrogar por el período de 1 de enero al 31 de diciembre de 2018 con incremento del 4% que corresponde al IPC.</t>
  </si>
  <si>
    <t>MARIO ALBERTO PAYAN RUBIANO</t>
  </si>
  <si>
    <t>31/12/2022
31/12/2023</t>
  </si>
  <si>
    <t>NORMA CRISTINA GONZALEZ MUÑOZ</t>
  </si>
  <si>
    <t>SUCURSAL PEREIRA</t>
  </si>
  <si>
    <t>124-2005</t>
  </si>
  <si>
    <t>Arriendo inmueble ubicado en la Carrera 7 No. 19-28 Oficina 202, Edficio Torre Bolivar en Pereira, inmueble con uso de oficna con regimen de propiedad horizontal y el parqueadero # 9 de la misma edificación.
Cesión del contrato.- Abraham Levy Toledo cede el contato a SIDAL S.A., a partir de la suscripción del contrato el valor del canon de arrendamiento es de $4.662.336.  firmado el 1 de marzo de 2016.</t>
  </si>
  <si>
    <t>ABRAHAM LEVY TOLEDO (EL CEDENTE)
SIDAL S.A. (EL CESIONARIOS) NIT. 891412384-4</t>
  </si>
  <si>
    <t>NIRAY MAURICIO OCAMPO HERNANDEZ</t>
  </si>
  <si>
    <t>SUCURSAL VILLAVICENCIO</t>
  </si>
  <si>
    <t>037-2005</t>
  </si>
  <si>
    <t>Arriendo del inmueble oficinas Sucursal Villavicencio, ubicado en la Cra. 39 #35-49 Local Barrio el Barzal.
Adicionales para los años 2005 a 2017.
adicional firmado el 24 de mayo de 2017, ampliar la vigencia del contrato del 1 de junio de 2017 al 30 de mayo de 2018, valor del contrato $58.998.034, canon mensual de $4.131.515 mas el IVA. 
Adicional.- Ampliar el valor del contato y prórroga desde el 1 de junio de 2006 por 12 meses.
Adicional .- Ampliar el valor del contto y pr´rroga desde el 1 de junio de 2007 al 1 de junio de 2008
Adicioanles para los años 208-209, 209-2010, 2010-2011, 2011-2012, 2012-2013, 2013-2014, 2014-2015, 2015-2016, 2016-2017, 2017-2018, por un año desde el 1 de junio.
Adicional 2019.- Prorrogar la vigencia del contato en 12 meses contados a partir del 1 de junio de 2019 hasta el 30 de mayo de 2020.</t>
  </si>
  <si>
    <t>REPRESENTACIONES GALERON LTDA</t>
  </si>
  <si>
    <t>30/05/2021 30/05/2022
31/05/2023
31/05/2024</t>
  </si>
  <si>
    <t>MARÍA IVED VERGARA</t>
  </si>
  <si>
    <t>Prórroga automática por periodos de un año.</t>
  </si>
  <si>
    <t>071-2006</t>
  </si>
  <si>
    <t>El ARRENDADOR  se obliga a conceder  al ARRENDATARIO  el  goce  del inmueble con destino a actividades propias de la compañía aseguradora, cuyos linderos se determinan en la clausula segunda que en adelante se identifican por su direccion de acuerdo con el inventario que las partes firman por separado el cual forma parte de este mismo contrato.</t>
  </si>
  <si>
    <t>SUCURSAL CARTAGENA</t>
  </si>
  <si>
    <t>088-2007</t>
  </si>
  <si>
    <t>Arriendo Inmueble ubicado en el Edificio Char, calle larga N° 10 - 32 primer piso, barrio getsemani de la ciudad de Cartagena.</t>
  </si>
  <si>
    <t>INVERMAS S.A.</t>
  </si>
  <si>
    <t>SUCURSAL MEDELLÍN</t>
  </si>
  <si>
    <t>080-2008</t>
  </si>
  <si>
    <t>EL ARREDADOR concede al ARRENDATARIO el goce de la oficina de la carrera 71 No. C4-22 en la ciudad de Medellín de acuerdo con el inventario que las partes firman por separado el cual forma parte del mismo.</t>
  </si>
  <si>
    <t>4 DV 3</t>
  </si>
  <si>
    <t>COOPERATIVA DE ASESORES EN INVERSIONES COASESORES</t>
  </si>
  <si>
    <t>SUCURSAL NEIVA</t>
  </si>
  <si>
    <t>055-2009</t>
  </si>
  <si>
    <t>Mediante el presente contrato EL ARRENDADOR concede a EL ARRENDATARIO el uso y goce del siguiente inmueble ubicado en la calle 8 No. 7A-30, de la ciudad de Neiva (Huila): Local No. 1 que consta de seis (6) parqueaderos, (1) un depósito y  (1) cuarto de archivo, de acuerdo con el inventario que las partes firman por separado, el cual forma parte de este mismo contrato.</t>
  </si>
  <si>
    <t>9 DV 8</t>
  </si>
  <si>
    <t>CONSTRUCTORA SANTA LUCIA NEIRA</t>
  </si>
  <si>
    <t>GINA PAOLA OSORIO RODRIGUEZ</t>
  </si>
  <si>
    <t>SUCURSAL CÚCUTA</t>
  </si>
  <si>
    <t>010-2009 / 300-2020-0172</t>
  </si>
  <si>
    <t>Arriendo Local comercial ubicado en la Av 4 calle 14 en las instalaciones de la Previsora Sucursal Cúcuta.</t>
  </si>
  <si>
    <t>JUAN JOSE VARGAS GELVIS</t>
  </si>
  <si>
    <t>SUCURSAL TUNJA</t>
  </si>
  <si>
    <t>002-2010 / OS-92000-2013-11</t>
  </si>
  <si>
    <t>Arrendamiento de la oficina 206B del Edificio Banco del Esado, ubicado en la calle 18 No.11-22 de Tunja, destinada paor la Sucursal para el archivo; el valor de los servicios de agua y luz están a cargo del arrendador</t>
  </si>
  <si>
    <t xml:space="preserve">
1049637848</t>
  </si>
  <si>
    <t xml:space="preserve">
PAULA ANGELICA ACEVEDO JAIME</t>
  </si>
  <si>
    <t>MARIA LEONOR MONTOYA</t>
  </si>
  <si>
    <t>Se prorroga en enero por una vigencia anual.</t>
  </si>
  <si>
    <t>INVITACIÓN CERRADA</t>
  </si>
  <si>
    <t>058-2010</t>
  </si>
  <si>
    <t>23 PRESTACIÓN DE SERVICIOS</t>
  </si>
  <si>
    <t>EL MARTILLO se compromete a ofrecer los bienes muebles de LA PREVISORA S.A., que ésta le indique, a través del MARTILLO DEL BANCO POPULAR, para adjudicarlos al mejor postor mediante los sistemas de Subasta Pública, Oferta Pública, Invitación a Ofrecer, o cualquier otro sistema previamente acordado por las partes.</t>
  </si>
  <si>
    <t>BANCO POPULAR S.A.</t>
  </si>
  <si>
    <t>3/12/2021
3/12/2022
3/12/2023</t>
  </si>
  <si>
    <t>MARTHA ISABEL PUERTO MESA</t>
  </si>
  <si>
    <t>El valor del contrato es de cuantía indeterminada.
El valor de la comisión corresponde al 2.25% del valor de venta del activo y es tomado directamente por el Martillo una vez el comprador realiza el pago, por lo tanto, no existe partida presupuestal de la compañía para este pago.</t>
  </si>
  <si>
    <t>039-2011</t>
  </si>
  <si>
    <t>EL MARTILLO se compromete a ofrecer los bienes muebles, enseres y vehículos de propiedad de LA PREVISORA S.A. que ésta le indique, a través de EL MARTILLO DEL BANCO POPULAR, para adjudicarlos al mejor postor mediante los sistemas de Subasta Pública, Oferta Pública, Invitación a Ofrecer, o cualquier otro sistema previamente acordado por las partes.</t>
  </si>
  <si>
    <t>El valor del contrato es de cuantía indeterminada. El valor de la comisión corresponde al 5.8% sobre el valor de la adjudicación (5% como comisión del martillo y el 0.8% como IVA sobre comisión) el cual es tomado directamente por el Martillo una vez el comprador realiza el pago, por lo tanto, no existe partida presupuestalpara este pago.</t>
  </si>
  <si>
    <t>041-2011</t>
  </si>
  <si>
    <t>EL ARRENDADOR concede a EL ARRENDATARIO el goce de la oficina, ubicada en el 2º. piso de la Calle 57 No. 9 - 27 Barrio Chapinero, de la ciudad de Bogotá, de acuerdo con el inventario que las partes firman por separado, el cual forma parte del presente contrato.</t>
  </si>
  <si>
    <t>GUZMAN BAYONA E HIJOS S. en C.</t>
  </si>
  <si>
    <t>055-2011</t>
  </si>
  <si>
    <t>EL ARRENDADOR concede a EL ARRENDATARIO el uso y goce del inmueble ubicado en la calle 57 No. 8B-05 int 20, de la ciudad de Bogotá, Local con régimen de propiedad horizontal.</t>
  </si>
  <si>
    <t>46350495
19351816</t>
  </si>
  <si>
    <t>LIGIA MARITZA KUSGÜEN RODRIGUEZ, LUIS ORLANDO KUSGÜEN RODRIGUEZ</t>
  </si>
  <si>
    <t>SUCURSAL CENTRO EMP. CORPORATIVO</t>
  </si>
  <si>
    <t>064-2011</t>
  </si>
  <si>
    <t>LOS ARRENDADORES conceden a EL ARRENDATARIO el uso y goce del local 101 y la oficina 301 y de los usos exclusivos de la terraza del local 101 y los garajes 16, 16A, 17, 17A, 21, 22, 23, 24, 25, 26, 27, 28, 29 y 30 bienes ubicados en la Calle 93 No. 15 – 40 del Edificio “Tapiola” Propiedad Horizontal, de la ciudad de Bogotá, de acuerdo con el inventario que las partes firman por separado, los cuales formarán parte del presente contrato.</t>
  </si>
  <si>
    <t>860.027.563-2
900.383.665-5
900.383.375-4</t>
  </si>
  <si>
    <t>3 DV 2</t>
  </si>
  <si>
    <t>INVERSIONES RESTREPO Y OTROS</t>
  </si>
  <si>
    <t>01/12/2021
01/12/2022
01/12/2023</t>
  </si>
  <si>
    <t>037-2012</t>
  </si>
  <si>
    <t>EL ARRENDADOR concdde al EL ARRENDATARIO el uso uy goce de la Oficina seiscientos uno (601) y el uso exclusivo de los parqueaderos uno (1), dos 82) y cuarenta y dos (42) del Edificio Tequendama ubicdo en la Carrera 7 No. 26-20 de la ciudad de Bogotá.</t>
  </si>
  <si>
    <t>POSITIVA S.A.</t>
  </si>
  <si>
    <t>PRORROGA AUTOMATICA</t>
  </si>
  <si>
    <t>30/09/2020
30/09/2023</t>
  </si>
  <si>
    <t>SUCURSAL BUCARAMANGA</t>
  </si>
  <si>
    <t>057-2012</t>
  </si>
  <si>
    <t>EL ARRENDADOR concede a EL ARRENDATARIO el uso y goce del inmueble ubicado en la carrera 37 N. 51-81 Urbanización Cabecera del Llano de la ciudad de Bucaramanga, inmueble con uso de oficina sin régimen de propiedad horizontal,  detallado de acuerdo con el inventario que las partes firman el cual forma parte de este contrato.</t>
  </si>
  <si>
    <t>5 DV 4</t>
  </si>
  <si>
    <t>SOCIEDAD PRIVADA DEL ALQUILER S.A.S.</t>
  </si>
  <si>
    <t>4/12/2022
4/12/2023</t>
  </si>
  <si>
    <t>MIGUEL ANGEL CEPEDA RUEDA</t>
  </si>
  <si>
    <t xml:space="preserve">SUCURSAL FLORENCIA </t>
  </si>
  <si>
    <t>OS-VC-92000-477-2012</t>
  </si>
  <si>
    <t>Mediante el presente contrato EL ARRENDADOR concede a EL ARRENDATARIO el goce del inmueble ubicado en la Calle 16 No 8-36 de la ciudad de Florencia – Caqueta de acuerdo con el inventario que las partes firman por separado, el cual forma parte del presente contrato</t>
  </si>
  <si>
    <t>8 DV 7</t>
  </si>
  <si>
    <t xml:space="preserve">JAIRO GONZALEZ GUTIERREZ
</t>
  </si>
  <si>
    <t>SUCURSAL SINCELEJO</t>
  </si>
  <si>
    <t>027-2013</t>
  </si>
  <si>
    <t xml:space="preserve">Mediante el presente contrato EL ARRENDADOR concede a EL ARRENDATARIO el uso y goce del inmueble ubicado en la carrera 19 No. 27 – 07 de la ciudad de Sincelejo, inmueble con uso de oficina sin régimen de propiedad horizontal, detallado de acuerdo con el inventario que las partes firmen, el cual formará parte de este contrato. </t>
  </si>
  <si>
    <t>INMOBILIARIA Y CONSTRUCTORA COUNTRY HOUSE DEL CARIBE SAS</t>
  </si>
  <si>
    <t>PRÓRROGA AUTOMÁTICA</t>
  </si>
  <si>
    <t>JUAN CARLOS BEJARANO URIBE</t>
  </si>
  <si>
    <t>SUCURSAL MANIZALES</t>
  </si>
  <si>
    <t>030-2013</t>
  </si>
  <si>
    <t xml:space="preserve">Mediante el presente contrato EL ARRENDADOR concede a EL ARRENDATARIO el uso y goce del inmueble ubicado en la carrera 23 C No. 62 – 06, local No. 1 y parqueaderos Nos 9 y 10 de la ciudad de Manizales, inmueble con uso de oficina sometidos a régimen de propiedad horizontal, detallado de acuerdo con el inventario que las partes firman el cual forma parte de este contrato. </t>
  </si>
  <si>
    <t>PROSEGUIR S.A.</t>
  </si>
  <si>
    <t>SUCURSAL CALI</t>
  </si>
  <si>
    <t>045-2013</t>
  </si>
  <si>
    <t>El Arrendamiento el uso y goce de la oficina identificada como piso 27 del Edificio Corficolombiana ubicado en la calle 10 No. 4 - 47 , con tres parqueaderos, denominados  30, 31 y 32 situado en el sotano segundo del mismo edificio, de la ciudad de Cali con el inventario que las partes firman por separado y el cual forma parte de este mismo contrato</t>
  </si>
  <si>
    <t>AZCARATE RIVERA E HIJOS LTDA.</t>
  </si>
  <si>
    <t>15/08/2021
14/08/2022
14/08/2023</t>
  </si>
  <si>
    <t>SUCURSAL BUENAVENTURA</t>
  </si>
  <si>
    <t>064-2017</t>
  </si>
  <si>
    <t>Conceder el goce de inmueble Call 3 Nro 2 33y Calle 3 AN 2 41 respectivamente del Edificio La Sirena de Buenaventura</t>
  </si>
  <si>
    <t>JULIAN ARANGO AGUIRRE</t>
  </si>
  <si>
    <t>1/08/2022 
1/08/2023</t>
  </si>
  <si>
    <t>EDITH YANET FLOREZ</t>
  </si>
  <si>
    <t>Según Cláusula Primera especifica prórroga automática.</t>
  </si>
  <si>
    <t>SUCURSAL MOCOA</t>
  </si>
  <si>
    <t>000011-2017</t>
  </si>
  <si>
    <t>Local ubicado en al carrera 8 No 8-06 Barrio Centro del Municipio de Mocoa- Putummayo</t>
  </si>
  <si>
    <t>EDGAR GUSTAVO TORRES CHAMORRO</t>
  </si>
  <si>
    <t>01/09/2021
01/09/2022
31/08/2023</t>
  </si>
  <si>
    <t>ANA BELEN GUTIERREZ ROMERO</t>
  </si>
  <si>
    <t>Vicepresidencia_Técnica</t>
  </si>
  <si>
    <t>Gerencia Técnica De Seguros Generales e Ingenierías</t>
  </si>
  <si>
    <t>029-2017</t>
  </si>
  <si>
    <t>El proveedor, se obliga con LA PREVISORA, de acuerdo con su sistema de operación ampliamente reconocido internacionalmente, a realizar con personal especializado el análisis concreto y definir los riesgos técnicos previsibles, generales,  recuentes, específicos y/o desproporcionados, definidos en su sistema, de cada proyecto que conllevan las obras de edificación, de construcción e ingeniería asegurables, luego de identificar los riesgos junto con los agentes intervinientes en el proceso tratarlos, minimizarlos o eliminarlos.</t>
  </si>
  <si>
    <t>DPR COLOMBIA SAS</t>
  </si>
  <si>
    <t>CARLOS EDUARDO GONZALEZ TRIVIÑO</t>
  </si>
  <si>
    <t>026-2018</t>
  </si>
  <si>
    <t xml:space="preserve">EL ARRENDADOR en virtud de este contrato entrega en arrendamiento comercial a EL ARRENDATARIO el uso y  goce del Local Comercial No. 4 con Mezanine, del Centro Comercial y de Negocios Andino - P.H, ubicado en la Carrera 11 No. 82-01 en la ciudad de Bogotá D.C. </t>
  </si>
  <si>
    <t>1 DV 0</t>
  </si>
  <si>
    <t>L.V. COLOMBIA S.A.S.</t>
  </si>
  <si>
    <t>INVITACIÓN ABIERTA</t>
  </si>
  <si>
    <t>031-2018</t>
  </si>
  <si>
    <t xml:space="preserve">EL INTERMEDIARIO debidamente autorizado y cumpliendo con la idoneidad requerida para desarrollar la actividad de intermediación de seguros, prestará la asesoría y asistencia especializada para la estructuración, conformación y manejo del programa de seguros y de las pólizas que cubrirán los riesgos relativos a los bienes e intereses asegurables de propiedad de LA PREVISORA S.A., así como de aquellos por los cuales sea o fuere legalmente responsable.  </t>
  </si>
  <si>
    <t xml:space="preserve">890.901.604-4 860.024.858-6 </t>
  </si>
  <si>
    <t>UNIÓN TEMPORAL WILLIS - PROSEGUROS</t>
  </si>
  <si>
    <t>N/A</t>
  </si>
  <si>
    <t>Vicepresidencia_Desarrollo_Corporativo</t>
  </si>
  <si>
    <t>Subgerencia De Infraestructura Y Servicios De Ti</t>
  </si>
  <si>
    <t>062-2018</t>
  </si>
  <si>
    <t>EL PROVEEDOR se obliga con LA PREVISORA S.A. a entregar a título de compraventa tres (3) servidores Tipo Blade, cada servidor debe incluir una garantía por el término de cinco (5) años que cuente con soporte y mantenimiento al equipo.</t>
  </si>
  <si>
    <t>SONDA DE COLOMBIA S.A.</t>
  </si>
  <si>
    <t>ÁNGELA ALEXANDRA PERILLA VACCA</t>
  </si>
  <si>
    <t>Subgerencia Administración De Personal</t>
  </si>
  <si>
    <t>006-2019</t>
  </si>
  <si>
    <t>30 OTROS / OUTSOURCING NÓMINA</t>
  </si>
  <si>
    <t>EL PROVEEDOR, se compromete con LA PREVISORA S.A., bajo la modalidad de Outsourcing In – House, a prestar el servicio integral de gestión, liquidación, reporte de nómina, y la administración del personal de LA PREVISORA S.A., de conformidad con la normatividad vigente y de aquellas normas que en el desarrollo de este contrato sean publicadas y regulen el objeto u otra obligación, o contenido de este contrato.</t>
  </si>
  <si>
    <t>UNIÓN SOLUCIONES SISTEMAS DE INFORMACIÓN S.A.S.</t>
  </si>
  <si>
    <t>VERONICA TATIANA URRUTIA</t>
  </si>
  <si>
    <t>018-2019</t>
  </si>
  <si>
    <t>30 OTROS / OUTSOURCING IMPRESIÓN</t>
  </si>
  <si>
    <t>Prestar el servicio integral de impresión y escaneo de documentos, bajo la modalidad de outsourcing, para las sedes de LA PREVISORA S.A. a nivel nacional. ALCANCE: La solución debe contemplar el personal y los equipos necesarios para la solución de impresión y escaneo, el software para administración, gestión, configuración, control y auditoria, debidamente licenciados, que permitan la generación de reportes y estadísticas.</t>
  </si>
  <si>
    <t>ANGEL ANDRES NEIRA PARADA</t>
  </si>
  <si>
    <t xml:space="preserve">Los valores reportados corresponden al corte del mes de Mayo. Para el mes de junio nos encontramos en la construcción de los informes que determinan estos indicadores </t>
  </si>
  <si>
    <t>Gerencia Técnica De Soat</t>
  </si>
  <si>
    <t>032-2019</t>
  </si>
  <si>
    <t>EL PROVEEDOR se compromete a suministrar el servicio transaccional para la comercialización y recaudo del ramo SOAT en ambiente WEB, con la integración total al sistema “core” de LA PREVISORA S.A. de acuerdo a las especificaciones del mercado, cumpliendo con los parámetros exigidos por LA PREVISORA S.A. y los requerimientos establecidos en las normas que regulan el SOAT</t>
  </si>
  <si>
    <t>TRANSFIRIENDO S.A.</t>
  </si>
  <si>
    <t>JUAN PABLO MORA TRUJILLO</t>
  </si>
  <si>
    <t>043-2019</t>
  </si>
  <si>
    <t>Proveer un sistema de conectividad para acceder en línea a la Base de Datos RUNT.</t>
  </si>
  <si>
    <t>CONCESION RUNT S.A.</t>
  </si>
  <si>
    <t>Se realiza adicioin de recursos, mediante el otrosí Nro. 5. por valor de $509,856,679 con IVA</t>
  </si>
  <si>
    <t>045-2019</t>
  </si>
  <si>
    <t>7 COMPRAVENTA y/o SUMINISTRO</t>
  </si>
  <si>
    <t>EL PROVEEDOR se obliga con LA PREVISORA S.A., a suministrar y distribuir elementos de oficina, útiles, papelería, cafetería y aseo a nivel nacional, así como a elaborar, suministrar y distribuir formas preimpresas especiales.</t>
  </si>
  <si>
    <t>SUMIMAS S.A.S.</t>
  </si>
  <si>
    <t>MAGDA DEL PILAR RODRIGUEZ CLAVIJO</t>
  </si>
  <si>
    <t>047-2019</t>
  </si>
  <si>
    <t>EL PROVEEDOR se obliga con LA PREVISORA S.A. a suministrar, instalar, poner en funcionamiento y en prueba, Toboganes de Salvamento o Sistema de Deslizadores de cuerpo para utilizar en eventos de evacuación, los cuales deberán ser instalados en los edificios de LA PREVISORA S.A. ubicados en la calle 57 N. 9-07 y 8 B-05 de Bogotá.</t>
  </si>
  <si>
    <t>BILLEP SEGURIDAD S.A.S.</t>
  </si>
  <si>
    <t>THELMIRA NUÑEZ GAONA</t>
  </si>
  <si>
    <t>Vicepresidencia_Financiera</t>
  </si>
  <si>
    <t xml:space="preserve">Gerencia De Cartera </t>
  </si>
  <si>
    <t>052-2019</t>
  </si>
  <si>
    <t xml:space="preserve">SERVIEFECTIVO S.A.S. se compromete a prestar sus servicios de financiación de primas de seguros y gestión y administración de recuperación o cobro de cartera, con el fin de facilitar a los tomadores y/o asegurados de LA PREVISORA S.A. la adquisición de los seguros comercializados por esta. </t>
  </si>
  <si>
    <t>SERVIEFECTIVO S.A.S.</t>
  </si>
  <si>
    <t>MARIA ANDREA RIVEROS CAMARGO</t>
  </si>
  <si>
    <t>024-2020</t>
  </si>
  <si>
    <t xml:space="preserve">EL PROVEEDOR se obliga con LA PREVISORA S.A. a suministrar, instalar, configurar, parametrizar, afinar y prestar el soporte técnico de equipos switch de borde y sus accesorios, con el fin de conservar la conectividad y disponibilidad de los servicios de red LAN de LA PREVISORA S.A. </t>
  </si>
  <si>
    <t>CYMA INGENIERIA LTDA</t>
  </si>
  <si>
    <t>MANUEL ANTONIO CÁRDENAS ORTIZ</t>
  </si>
  <si>
    <t>Subgerencia de Impuestos</t>
  </si>
  <si>
    <t>026-2020</t>
  </si>
  <si>
    <t>EL PROVEEDOR se compromete con LA PREVISORA S.A., a prestar sus servicios profesionales de asesoría permanente y emisión de conceptos en materia tributaria, aplicable a los impuestos nacionales y municipales para LA PREVISORA S.A., así como el servicio de soporte para la Gerencia Contable y Tributaria de LA PREVISORA S.A. en los procesos de planeación, supervisión y revisión de la declaración de renta y complementarios y brindar apoyo en la contestación de requerimientos realizados por los entes de control a nivel interno y externo.</t>
  </si>
  <si>
    <t>TRIBUTAR ASESORES S.A.S.</t>
  </si>
  <si>
    <t>SILVIA YELAINE JIMENEZ LOPEZ</t>
  </si>
  <si>
    <t>Vicepresidencia_De_Indemnizaciones</t>
  </si>
  <si>
    <t>Gerencia De Indemnizaciones Automóviles</t>
  </si>
  <si>
    <t>029-2020</t>
  </si>
  <si>
    <t>Uso de una herramienta tecnológica, que permita, realizar todo el proceso de gestión integral de atención de siniestros del ramo de automóviles de pólizas expedidas por LA PREVISORA S.A.</t>
  </si>
  <si>
    <t>AUDATEX COLOMBIA S.A.S.</t>
  </si>
  <si>
    <t>ADRIANA ORJUELA MARTINEZ</t>
  </si>
  <si>
    <t>99.27%</t>
  </si>
  <si>
    <t>73.54%</t>
  </si>
  <si>
    <t>Valor pagado a Junio 2023 $920.723.449</t>
  </si>
  <si>
    <t>030-2020</t>
  </si>
  <si>
    <t>EL PROVEEDOR se obliga con LA PREVISORA S.A. a suministrar equipos de cómputo portátiles, sus accesorios y monitores adicionales a demanda bajo la modalidad de DaaS (Dispositivo como servicio), así como el servicio de administración y soporte de equipos a nivel nacional con las respectivas herramientas de Gestión.</t>
  </si>
  <si>
    <t>COLSOF S.A.</t>
  </si>
  <si>
    <t>SERGIO SUAREZ NIVIA</t>
  </si>
  <si>
    <t>032-2020</t>
  </si>
  <si>
    <t>EL PROVEEDOR se obliga a prestar y garantizar el servicio integral de bodegaje, almacenamiento y custodia de salvamentos de seguros generales (muebles, enseres, entre otros) y vehículos asegurados por LA PREVISORA S.A. a nivel nacional.</t>
  </si>
  <si>
    <t>SERVICIOS INTEGRADOS AUTOMOTRIZ LTDA.</t>
  </si>
  <si>
    <t>JOSE BERNARDO ALEMANN
MIGUEL ESCOBAR
SORANYE DUQUE</t>
  </si>
  <si>
    <t>033-2020</t>
  </si>
  <si>
    <t>30 OTROS / OUTSOURCING MESA DE SERVICIOS</t>
  </si>
  <si>
    <t xml:space="preserve">EL PROVEEDOR se obliga con LA PREVISORA S.A. a prestar bajo la modalidad de outsourcing una solución integral de Mesa de Servicios y Tecnología para LA PREVISORA S.A. a nivel nacional. </t>
  </si>
  <si>
    <t>036-2020</t>
  </si>
  <si>
    <t>EL PROVEEDOR se obliga con LA PREVISORA S.A. a prestar sus servicios de peritaje especializado a los daños sufridos por los vehículos asegurados y/o los causados por éstos a vehículos de terceros, que afecten las pólizas expedidas por LA PREVISORA S.A. bajo el ramo de automóviles, obteniendo de esta manera una evaluación y valoración de los daños</t>
  </si>
  <si>
    <t>COMPAÑÍA COLOMBIANA DE SERVICIO AUTOMOTRIZ COLSERAUTO S.A.</t>
  </si>
  <si>
    <t>94.25%</t>
  </si>
  <si>
    <t>78.30%</t>
  </si>
  <si>
    <t>Valor pagado a Junio 2023 $4.466.575.130</t>
  </si>
  <si>
    <t>Gerencia De Servicio</t>
  </si>
  <si>
    <t>039-2020</t>
  </si>
  <si>
    <t>30 OTROS / OUTSOURCING CONTACT CENTER</t>
  </si>
  <si>
    <t>EL PROVEEDOR se obliga con LA PREVISORA S.A., bajo la modalidad de outsourcing, a la prestación del servicio de operación y administración del Contact Center a nivel nacional, con la tecnología y conexiones pertinentes en las ciudades de Bogotá y Medellín (o en la ciudad donde opere el data center principal y alterno de LA PREVISORA S.A.</t>
  </si>
  <si>
    <t>6 DV 5</t>
  </si>
  <si>
    <t>EMTELCO S.A.S.</t>
  </si>
  <si>
    <t>DIANA PAOLA ARAGON RAMOS</t>
  </si>
  <si>
    <t>041-2020</t>
  </si>
  <si>
    <t>Prestar los servicios de mantenimiento de manera integral a las UPS, tablero regulado y no regulado, banco de baterías de las sucursales de LA PREVISORA S. A., que incluya el soporte técnico preventivo y correctivos necesarios, repuestos, mano de obra, baterías durante la vigencia del contrato.</t>
  </si>
  <si>
    <t>SUCOMPUTO S.A.</t>
  </si>
  <si>
    <t>045-2020</t>
  </si>
  <si>
    <t>El proveedor se obliga con La Preisora S.A. a prestar el servicio de implementacion, gestion y mantenimiento de la solución de antivirus con modelo EDR incluyendo el licenciamiento.</t>
  </si>
  <si>
    <t>GRUPO MICROSISTEMAS COLOMBIA SAS</t>
  </si>
  <si>
    <t>CINDY LORENA PEDROZA CRUZ</t>
  </si>
  <si>
    <t>054-2020</t>
  </si>
  <si>
    <t>Realizar el suministro, instalación, configuración, parametrización, afinamiento de equipos AP (Access Point), con su respectivo licenciamiento y sus accesorios para conservar la conectividad y disponibilidad de los servicios de red inalámbrica de la compañía mejorando el desempeño y permitiendo la compatibilidad de los nuevos equipos portátiles que usan Wifi 6 de LA PREVISORA S.A. así como sus niveles de servicio óptimos, las garantías de estos y soporte técnico correspondiente.</t>
  </si>
  <si>
    <t>058-2020</t>
  </si>
  <si>
    <t>EL PROVEEDOR se compromete con LA PREVISORA S.A. a prestar el servicio especializado de administración, cobranza, conciliación de cartera a nivel nacional, mediante la gestión de campañas preventivas para recordación de pago y la gestión a la cartera vencida.</t>
  </si>
  <si>
    <t>FINLECO BPO S.A.S.</t>
  </si>
  <si>
    <t>CARLOS HENRY VILLAMIL MENDIETA</t>
  </si>
  <si>
    <t>010-2021</t>
  </si>
  <si>
    <t>EL PROVEEDOR se compromete con LA PREVISORA S.A. a suministrar los canales de comunicación capa 3 de 4 MB con redundancia con diferente operador para realizar la conexión con el Banco de la Republica para el consumo de CUD y SEBRA</t>
  </si>
  <si>
    <t>UNE EMP TELECOMUNICACIONES S.A</t>
  </si>
  <si>
    <t xml:space="preserve">Gerencia De Inversiones </t>
  </si>
  <si>
    <t>013-2021</t>
  </si>
  <si>
    <t>EL PROVEEDOR se obliga con LA PREVISORA S.A. a la prestación del servicio de proveeduría o suministro de información para la valoración de las inversiones de la compañía, de acuerdo con las metodologías de valoración de EL PROVEEDOR incluyendo las no objetadas Superintendencia Financiera de Colombia</t>
  </si>
  <si>
    <t>PRECIA PROVEEDOR DE PRECIOS PARA VALORACIÓN S.A.</t>
  </si>
  <si>
    <t>MARIA CAROLINA RODRIGUEZ
MARIA MARGARITA GONZALEZ</t>
  </si>
  <si>
    <t>018-2021</t>
  </si>
  <si>
    <t>Mediante el presente contrato EL ARRENDADOR entrega en arrendamiento a EL ARRENDATARIO el uso y goce de la oficina cuatrocientos uno (401) del inmueble ubicado en la transversal 9° No. 55-67 del Edificio El Triángulo de la ciudad de Bogotá D.C., donde funciona SINTRAPREVI.</t>
  </si>
  <si>
    <t>GUSTAVO VOGOYA VALENCIA</t>
  </si>
  <si>
    <t>029-2021</t>
  </si>
  <si>
    <t xml:space="preserve">EL PROVEEDOR se compromete con LA PREVISORA S.A. a prestar los servicios de infraestructura de cómputo en un modelo de solución híbrida (Collocation + IaaS en modelo de despliegue de nube privada) tanto para el “Datacenter” principal como para el alterno, junto con los servicios de gestión y administración que cubran las necesidades de LA PREVISORA S.A. Adicionalmente se debe suministrar una solución de Recuperación de Desastres (Disaster Recovery Solution) alineado a las necesidades y servicios críticos del negocio. </t>
  </si>
  <si>
    <t>COMUNICACIÓN CELULAR S.A. COMCEL S.A.</t>
  </si>
  <si>
    <t>VICTOR MANUEL ROBAYO RAMIREZ</t>
  </si>
  <si>
    <t>Se penaliza el contrato en su etapa de migración en 19 días, lo que alinea la fecha de finalización del contrato.</t>
  </si>
  <si>
    <t>030-2021</t>
  </si>
  <si>
    <t xml:space="preserve">EL PROVEEDOR se compromete a suministrar una solución y servicios de comunicaciones para LA PREVISORA S.A., que cumplan la necesidad de servicio de internet en cada sede, internet móvil y conectividad, interconexión de sus servicios (data center principal y alterno) y sucursales a nivel nacional con enlaces dedicados, anchos de banda óptimo, con esquema SD-WAN garantizando alta disponibilidad, así como su gestión, seguridad y monitoreo. </t>
  </si>
  <si>
    <t>036-2021</t>
  </si>
  <si>
    <t>Prestar servicios profesionales especializados en seguridad informática y SOC Nivel 2, para la protección de la infraestructura y los activos tecnológicos que soportan los procesos de LA PREVISORA S.A.</t>
  </si>
  <si>
    <t>O4IT COLOMBIA S.A.S.</t>
  </si>
  <si>
    <t xml:space="preserve">Gerencia De Innovación Y Procesos </t>
  </si>
  <si>
    <t>037-2021</t>
  </si>
  <si>
    <t xml:space="preserve">EL PROVEEDOR se compromete a prestar el servicio de evaluación, diseño, mejoras, ajustes, desarrollos iterativos o incrementales, soporte y mantenimiento especializado en soluciones de automatización, robotización y/o analítica de datos, así como el suministro del licenciamiento requerido por LA PREVISORA S.A. </t>
  </si>
  <si>
    <t>OFICOMCO S.A.S.</t>
  </si>
  <si>
    <t>IVAN ROBERTO CORTÉS GÓMEZ</t>
  </si>
  <si>
    <t>Gerencia Contable Y Tributaria</t>
  </si>
  <si>
    <t>038-2021</t>
  </si>
  <si>
    <t>EL PROVEEDOR se obliga a prestar sus servicios especializados para estabilizar y asegurar la operación del proceso de facturación en medios y formatos electrónicos, el cual contempla la expedición, entrega,
aceptación, rechazo, exhibición y conservación de facturas por y en medios y formatos electrónicos de acuerdo con lo establecido</t>
  </si>
  <si>
    <t>SILVIA YELAINE JIMÉNEZ LÓPEZ</t>
  </si>
  <si>
    <t>039-2021</t>
  </si>
  <si>
    <t>36 SUMINISTRO</t>
  </si>
  <si>
    <t>EL PROVEEDOR se compromete con LA PREVISORA S.A., al suministro, configuración e instalación de equipos de comunicaciones switch borde referencia HPE 5510 y un concentrador HPE5710 en Casa Matriz para configurar alta disponibilidad del esquema de red LAN conectores en con el soporte, mantenimiento y garantía de los mismos.</t>
  </si>
  <si>
    <t>041-2021</t>
  </si>
  <si>
    <t>EL PROVEEDOR se obliga con LA PREVISORA S.A. a prestar sus servicios para la automatización del proceso de envío masivo de correspondencia, usando la información de los aplicativos de la entidad y notificando vía correo electrónico certificado a los reclamantes, adicionalmente contar con un sistema de certificados SSL (Secure Socket Layer)</t>
  </si>
  <si>
    <t>CAMERFIRMA COLOMBIA S.A.S.</t>
  </si>
  <si>
    <t>ÁNGELA ALEXANDRA PERILLA VACCA / LORENA PEDRAZA</t>
  </si>
  <si>
    <t>Gerencia De Talento Humano</t>
  </si>
  <si>
    <t>047-2021</t>
  </si>
  <si>
    <t>28 SEGUROS</t>
  </si>
  <si>
    <t>Realizar la intermediación para el cubrimiento de los riesgos derivados de la póliza de hospitalización y cirugía de LA PREVISORA S.A. y cumplir con las obligaciones inherentes a su actividad como intermediario de seguros. La intermediación incluye el plan de seguros el cual está constituido por la póliza de hospitalización y cirugía durante su vigencia</t>
  </si>
  <si>
    <t>AON RISK SERVICES COLOMBIA S.A CORREDORES DE SEGUROS</t>
  </si>
  <si>
    <t>Subgerencia De Mantenimiento De Sistemas De Información</t>
  </si>
  <si>
    <t>049-2021</t>
  </si>
  <si>
    <t>contratar los servicios profesionales con una compañía especializada en pruebas de software, para certificar la calidad de los componentes de nuevos desarrollos y/o evolutivos entregados por los proveedores de software de la entidad, principalmente para el Core de seguros</t>
  </si>
  <si>
    <t>TOOL S.S S.A.S</t>
  </si>
  <si>
    <t xml:space="preserve">DELFIN ALEXANDER RODRIGUEZ </t>
  </si>
  <si>
    <t>Se da claridad que la informacion suministrada es a corte mayo 2023, pago mes vencido</t>
  </si>
  <si>
    <t>053-2021</t>
  </si>
  <si>
    <t>19 MANTENIMIENTO y/o REPARACIÓN</t>
  </si>
  <si>
    <t>prestar el servicio de mantenimiento preventivo, correctivo, suministro de repuestos, soporte técnico, servicio especializado de adecuaciones eléctricas y suministro de baterías para los sistemas de corriente ininterrumpida (UPS) marca Mitsubishi de propiedad de LA PREVISORA S.A., que soportan la plataforma tecnológica con cargas en misión crítica de alta disponibilidad y la red regulada, equipos instalados en el edificio de casa matriz de LA PREVISORA S.A. en Bogotá</t>
  </si>
  <si>
    <t>POWER QUALITY SOLUTIONS</t>
  </si>
  <si>
    <t>Gerencia Técnica De Automóviles</t>
  </si>
  <si>
    <t>055-2021</t>
  </si>
  <si>
    <t>prestar el servicio especializado de vehículo de reemplazo para los asegurados del seguro de vehículos livianos</t>
  </si>
  <si>
    <t>RENTING COLOMBIA S.A.S.</t>
  </si>
  <si>
    <t>CRISTHIAN JULIAN MENDEZ</t>
  </si>
  <si>
    <t>Secretaría General</t>
  </si>
  <si>
    <t>056-2021</t>
  </si>
  <si>
    <t>EL PROVEEDOR se compromete con LA PREVISORA S.A. a realizar la consultoría y actualización para la implementación de la última versión de PORFIN(JAVA), prestar el servicio de soporte y mantenimiento sobre el aplicativo.</t>
  </si>
  <si>
    <t>SISTEMA GESTION Y CONSULTORIA ALFA GL SAS</t>
  </si>
  <si>
    <t>MARIA CAROLINA RODRIGUEZ - JENNY ALEXANDRA NARANJO JEREZ</t>
  </si>
  <si>
    <t>057-2021</t>
  </si>
  <si>
    <t>Administrar y custodiar los vehículos de inversión de propiedad de la Previsora, así como la compensación y liquidación de las operaciones realizadas sobre dichos valores, los cuales respaldan las reservas técnicas de la Compañía.</t>
  </si>
  <si>
    <t>BNP PARIBAS SECURITIES SERVICES COLOMBIA</t>
  </si>
  <si>
    <t>MARIA CAROLINA RODRIGUEZ GONZALEZ</t>
  </si>
  <si>
    <t>060-2021</t>
  </si>
  <si>
    <t>BNP PARIBAS NY BRANCH</t>
  </si>
  <si>
    <t>062-2021</t>
  </si>
  <si>
    <t>Prestar el servicio de colaboración tecnológica y operativa para la operación integral de créditos al personal, en lo referente a: la recepción, estudio, aprobación, constitución de garantías, remisión para desembolso a las solicitudes de crédito.</t>
  </si>
  <si>
    <t>CAJA DE COMPENSACIÓN FAMILIAR COMPENSAR</t>
  </si>
  <si>
    <t>CRISTIAN GERARDO GÓMEZ ZULETA</t>
  </si>
  <si>
    <t>063-2021</t>
  </si>
  <si>
    <t>Asistencia de automóviles, domiciliaria y a personas para los ramos adscritos a la Gerencia Técnica de Automóviles, Gerencia Técnica de Seguros Generales</t>
  </si>
  <si>
    <t>AXA ASISTENCIA COLOMBIA S.A.</t>
  </si>
  <si>
    <t>WILSON ORLANDO PARRA NUÑEZ / CARLOS EDUARDO GONZÁLEZ TRIVIÑO / LUIS FELIPE CASTILLO BETANCOURT</t>
  </si>
  <si>
    <t>Asistencia Domiciliaria: 63%
Asistencia Automóviles: 75%</t>
  </si>
  <si>
    <t>Asistencia Domiciliaria: 63% 
Asistencia Automóviles: 65%</t>
  </si>
  <si>
    <t>066-2021</t>
  </si>
  <si>
    <t>EL PROVEEDOR se compromete a prestar el servicio de mantenimiento preventivo y correctivo
a la planta eléctrica de emergencia marca FG WILSON P425E de propiedad de LA
PREVISORA S.A., equipo instalado en el edificio de casa matriz en Bogotá</t>
  </si>
  <si>
    <t>CONTROLEC LTDA</t>
  </si>
  <si>
    <t>076-2021</t>
  </si>
  <si>
    <t>prestar el servicio de soporte, mantenimiento, consultoría y actualización de la aplicación de Conciliación DATA MATCH CONCISO WEB (nuevo versionamiento modelo SAAS)</t>
  </si>
  <si>
    <t>ASESORES DE SISTEMAS ESPECIALIZADOS EN SOFTWARE S.A.S.</t>
  </si>
  <si>
    <t>EVELYN ANDREA GÓMEZ MARÍN</t>
  </si>
  <si>
    <t>Subgerencia De Planeación Y Proyectos De Ti</t>
  </si>
  <si>
    <t>077-2021</t>
  </si>
  <si>
    <t>35 LICENCIAMIENTO</t>
  </si>
  <si>
    <t>Realizar el suministro de un software de litigios y Vigía Judicial bajo la modalidad de arrendamiento de licencia bajo un esquema Cloud Computing</t>
  </si>
  <si>
    <t>INMERSYS S.A.S.</t>
  </si>
  <si>
    <t>JANNETH ROCIO BADILLO SIATAMA</t>
  </si>
  <si>
    <t>080-2021</t>
  </si>
  <si>
    <t>se requiere contratar el servicio de renovación del licenciamiento y soporte para los 18 cores productivos de las Bases de datos SAP ASE SYBASE con los que cuenta La Previsora S.A.</t>
  </si>
  <si>
    <t>INETUM ESPAÑA S.A. SUCURSAL COLOMBIA</t>
  </si>
  <si>
    <t>JIMMY ALONSO ALBORNOZ CASTILLO</t>
  </si>
  <si>
    <t>Contrato con vr. en dólares USD 495.32. TRM $4.000</t>
  </si>
  <si>
    <t>Gerencia De Indemnizaciones Automóviles / Subgerencia De Recobros Y Salvamentos</t>
  </si>
  <si>
    <t>009-2022</t>
  </si>
  <si>
    <t xml:space="preserve">EL PROVEEDOR, se compromete con LA PREVISORA S.A. a prestar a nivel nacional el servicio de resguardo de repuestos, sobrantes y recolección de chatarra para el ramo de automóviles, así como servicio de resguardo, recolección de salvamentos de seguros generales y destrucción, disposición final de materiales no reutilizables para todos los ramos de LA PREVISORA S.A. </t>
  </si>
  <si>
    <t>LOSSGROUP CRITERIA LCC S.A.S.
antes LOSSAD PARTHNERS S.A.S.</t>
  </si>
  <si>
    <t>HENRY FORERO MURCIA</t>
  </si>
  <si>
    <t>95.05%</t>
  </si>
  <si>
    <t>Subgerencia Desarrollo de Talento Humano</t>
  </si>
  <si>
    <t>020-2022</t>
  </si>
  <si>
    <t>EL PROVEEDOR se compromete con LA PREVISORA S.A., a inscribir a los funcionarios que designe la Compañía en los diferentes cursos, congresos, foros y seminarios que realiza el ASOCIACIÓN COLOMBIANA DE REASEGUROS – ACTER de acuerdo con las necesidades de capacitación, entrenamiento y/o desarrollo de los colaboradores que requiera LA PREVISORA S.A.</t>
  </si>
  <si>
    <t>ASOCIACION COLOMBIANA DE REASEGUROS - ACTER</t>
  </si>
  <si>
    <t>LIANA YANYDYS ABRIL SAAVEDRA</t>
  </si>
  <si>
    <t>023-2022</t>
  </si>
  <si>
    <t>EL PROVEEDOR se compromete con LA PREVISORA S.A., a inscribir a los funcionarios que designe la Compañía en los diferentes cursos, congresos, foros y seminarios que realiza la Fundación Más Familia de acuerdo con las necesidades de capacitación, entrenamiento y/o desarrollo que se requieran.</t>
  </si>
  <si>
    <t>G83619676</t>
  </si>
  <si>
    <t>FUNDACIÓN MAS FAMILIA</t>
  </si>
  <si>
    <t>036-2022</t>
  </si>
  <si>
    <t>EL PROVEEDOR se compromete con LA PREVISORA S.A., a implementar estrategias y herramientas necesarias para afianzar la cultura organizacional,  basado en un proceso de integridad, gestión del cambio  y liderazgo.</t>
  </si>
  <si>
    <t>PLURUM S.A.S.</t>
  </si>
  <si>
    <t>041-2022</t>
  </si>
  <si>
    <t>Prestación del servicio de vigilancia y seguridad privada, con medio humano,
armado, equipos de comunicación y de seguridad tecnológicos en las instalaciones
de LA PREVISORA S.A., a nivel nacional</t>
  </si>
  <si>
    <t>COMPAÑÍA DE SEGURIDAD NACIONAL COMSENAL LTDA.</t>
  </si>
  <si>
    <t>Gerencia De Actuaría</t>
  </si>
  <si>
    <t>INVITACIÓN DIRECTA</t>
  </si>
  <si>
    <t>045-2022</t>
  </si>
  <si>
    <t>Adquirir la herramienta tecnológica “RMS risklink” para así dar cumplimiento a lo establecido en el Decreto 2973 de 2013 y la Carta Circular Externa 009 de 2017, en donde se establece que las entidades aseguradoras deben contar con modelos de estimación de pérdidas o modelos catastróficos en el ramo de terremoto, con el objeto de establecer la pérdida máxima probable, las primas puras de riesgo y demás variables relevantes en el cálculo de las reservas técnicas. Es de señalar, que este modelo se reportó a la SFC y es el que se encuentra autorizado por el ente supervisor.</t>
  </si>
  <si>
    <t>BAKER &amp; MCKENZIE S A S</t>
  </si>
  <si>
    <t>MARYORI PAOLA GARCIA SÁNCHEZ</t>
  </si>
  <si>
    <t>046-2022</t>
  </si>
  <si>
    <t>30 OTROS / OUTSOURCING ASEO, CAFETERÍA</t>
  </si>
  <si>
    <t>EL PROVEEDOR se obliga con LA PREVISORA S.A. bajo la modalidad de outsourcing, a la prestación de los servicios integrales de aseo, limpieza, desinfección y cafetería a nivel nacional, y el servicio de mantenimiento a través de operarios (toderos) para la Casa Matriz en Bogotá D.C</t>
  </si>
  <si>
    <t>AMERICANA DE SERVICIOS LTDA.</t>
  </si>
  <si>
    <t>047-2022</t>
  </si>
  <si>
    <t>EL PROVEEDOR se obliga de acuerdo con los requerimientos establecidos por LA PREVISORA S.A. a prestar los servicios de agencia de viajes para realizar los trámites de emisión de tiquetes aéreos y reservas hoteleras (habitaciones y salas de reunión) en destinos nacionales e internacionales.</t>
  </si>
  <si>
    <t xml:space="preserve">MAYATUR S.A.S. </t>
  </si>
  <si>
    <t>049-2022</t>
  </si>
  <si>
    <t>EL PROVEEDOR se compromete con LA PREVISORA S.A., a prestar el servicio de una plataforma WEB para uso ilimitado de los módulos de competencias, desempeño por objetivos, tareas, análisis de potencial, volatilidad, planes de desarrollo, clima organizacional, organigrama, perfiles de cargo, criticidad de cargos y planes de sucesión, dotaciones y hojas de vida, incluido el servicio de hosting</t>
  </si>
  <si>
    <t>ELECCION CONFIABLE SAS</t>
  </si>
  <si>
    <t>051-2022</t>
  </si>
  <si>
    <t>Prestar los servicios profesionales para la renovación de LEI (por sus siglas en inglés, "LEGAL ENTITY IDENTIFIER") de LA PREVISORA S.A.</t>
  </si>
  <si>
    <t>LUIS HUMBERTO USTÁRIZ GONZÁLEZ</t>
  </si>
  <si>
    <t>El contrato es con un unico pago.</t>
  </si>
  <si>
    <t>052-2022</t>
  </si>
  <si>
    <t>EL PROVEEDOR se obliga mediante el presente contrato a prestar los servicios de Revisoría Fiscal a LA PREVISORA S.A. conforme con las normas legales vigentes aplicables a LA PREVISORA S.A.</t>
  </si>
  <si>
    <t>BDO AUDIT S.A.</t>
  </si>
  <si>
    <t>MARIA DEL PILAR RODRIGUEZ CABALLERO</t>
  </si>
  <si>
    <t>82.22%</t>
  </si>
  <si>
    <t>A corte del 30/06/2023 el proveedor unicamente no ha facturado el servicio prestado en el mes de junio</t>
  </si>
  <si>
    <t>765.48</t>
  </si>
  <si>
    <t>Subgerencia De Inteligencia De Mercados</t>
  </si>
  <si>
    <t>057-2022</t>
  </si>
  <si>
    <t xml:space="preserve">EL PROVEEDOR se obliga a prestar los servicios de renovación del Licenciamiento para uso de la plataforma SALESFORCE.COM de productos Force.com-Enterprise Edition (Enterprise Applications), Sales Cloud Lightning CRM-Enterprise Editión (Spanish), Partner Community Members, Tableau CMR Plus y Data Storage (10 GB). </t>
  </si>
  <si>
    <t>SISTEMAS COLOMBIA S.A.S.</t>
  </si>
  <si>
    <t>PEDRO LUIS BERNAL SIERRA</t>
  </si>
  <si>
    <t>Contrato suscrito en USD (536.476) Se toma Tasa de conversión del 1er pago $4.420,38, para presentar el vr. en Pesos colombianos.</t>
  </si>
  <si>
    <t xml:space="preserve"> 3,533,899.66 </t>
  </si>
  <si>
    <t>059-2022</t>
  </si>
  <si>
    <t>EL PROVEEDOR, se compromete a prestar el servicio de inspección y certificación conforme a la legislación vigente acuerdo 470 del 2011, resolución 092 del 2012 de la alcaldía de Bogotá y a los requisitos establecidos en la norma técnica colombiana NTC 5926 y NTC 5926-3 del 2014, de las puertas eléctricas de propiedad de LA PREVISORA S.A., ubicadas en la casa matriz, acceso al aparcadero Las Palmas, en la sucursal Estatal y Centro de Servicios Masivos</t>
  </si>
  <si>
    <t xml:space="preserve">INSPECCIÓN Y CERTIFICACIÓN MULTINACIONAL S.A.S. </t>
  </si>
  <si>
    <t>061-2022</t>
  </si>
  <si>
    <t xml:space="preserve">EL PROVEEDOR se obliga a prestar los servicios para la administración lógica y física de los equipos LAN/WLAN de LA PREVISORA S.A., a nivel nacional, manteniéndolos configurados y monitoreados para conservar la seguridad y disponibilidad del servicio. </t>
  </si>
  <si>
    <t>CYMA INGENIERIA LTDA.</t>
  </si>
  <si>
    <t>063-2022</t>
  </si>
  <si>
    <t>30 OTROS (SOFTWARE)</t>
  </si>
  <si>
    <t xml:space="preserve">EL PROVEEDOR proporcionará a LA PREVISORA S.A. el software con licencia para su uso en los sistemas de LA PREVISORA S.A. ("Software" y/o “Solución”) y / o servicios (incluidos los servicios SaaS, cuando aplique) (los "Servicios") identificados en este contrato y subsidiariamente en las Ordenes adjuntas </t>
  </si>
  <si>
    <t xml:space="preserve">FIS CAPITAL MARKETS US LLC </t>
  </si>
  <si>
    <t xml:space="preserve">Subgerencia De Mejoramiento De Procesos </t>
  </si>
  <si>
    <t>064-2022</t>
  </si>
  <si>
    <t>EL PROVEEDOR se compromete a prestar el servicio de mantenimiento, soporte técnico, capacitación y desarrollos de la plataforma ISOLUCIÓN.</t>
  </si>
  <si>
    <t>ISOLUCION SISTEMAS INTEGRADOS DE GESTION S.A.</t>
  </si>
  <si>
    <t>JOHN JAVIER MEJIA TOLOSA</t>
  </si>
  <si>
    <t xml:space="preserve">Oficina De Ramos Técnicos </t>
  </si>
  <si>
    <t>068-2022</t>
  </si>
  <si>
    <t>EL PROVEEDOR se obliga a con LA PREVISORA S.A. a Prestar servicios de arrendamiento una herramienta de gestión y suscripción que provea la información idónea para estimar el nivel de riesgo de los diferentes negocios del sector Agropecuario</t>
  </si>
  <si>
    <t xml:space="preserve">GESTIÓN ESPECIALIZADA EN RIESGOS AGROPECUARIOS GEA S.A.S </t>
  </si>
  <si>
    <t>Transformación Digital</t>
  </si>
  <si>
    <t>072-2022</t>
  </si>
  <si>
    <t>EL PROVEEDOR se obliga a con LA PREVISORA S.A. a prestar los servicios de infraestructura, suscripción, diseño de experiencia, diseño web, migración, desarrollo web, estrategia SEO (Search Engine Optimization – Optimización de motores de búsqueda), actividades de web máster, implementación y soporte del portal web y portal de aliados de LA PREVISORA S.A sobre la plataforma de experiencia digital Liferay DXP Cloud</t>
  </si>
  <si>
    <t xml:space="preserve">ARIA PSW S.A.S. </t>
  </si>
  <si>
    <t>LUIS CARLOS MORALES SALINAS</t>
  </si>
  <si>
    <t>073-2022</t>
  </si>
  <si>
    <t>Suministrar las licencias que permitan el uso de la herramienta Agility para el correcto funcionamiento y ejecución de los asistentes robóticos desarrollados e implementados en el servidor suministrado por LA PREVISORA S.A., así como también el servicio especializado para su soporte a través de Bolsa de Horas Cross, para atender los ajustes requeridos a dichos asistentes.</t>
  </si>
  <si>
    <t>ENTERDEV S.A.S.</t>
  </si>
  <si>
    <t>ROSSMARY PULIDO AMEZQUITA</t>
  </si>
  <si>
    <t>Servicio de acompañamiento y soporte Robot Autos e Incendio</t>
  </si>
  <si>
    <t>Gerencia de Desarrollo Comercial</t>
  </si>
  <si>
    <t>075-2022</t>
  </si>
  <si>
    <t>EL PROVEEDOR se compromete con LA PREVISORA S.A., a desarrollar y poner en funcionamiento el Sistema Unificado de Consulta de Intermediarios de Seguros – SUCIS Gremial, que permitirá consolidar y dar a conocer a la Superintendencia Financiera y al público en general, la información relacionada con la idoneidad, experiencia y capacidad de los intermediarios</t>
  </si>
  <si>
    <t>INVERFAS S.A.</t>
  </si>
  <si>
    <t>AMINTA PUYO MENDEZ</t>
  </si>
  <si>
    <t>077-2022</t>
  </si>
  <si>
    <t>EL PROVEEDOR se obliga a con LA PREVISORA S.A. a prestar los servicios de consultoría para el análisis, diseño, implementación y acompañamiento del modelo integral de la experiencia del cliente Previsora, que permita asegurar la satisfacción en la prestación de los servicios de la organización</t>
  </si>
  <si>
    <t>CUSTOMER INDEX VALUE CIV LTDA .</t>
  </si>
  <si>
    <t>080-2022</t>
  </si>
  <si>
    <t>EL PROVEEDOR se compromete a prestar sus servicios para el análisis, diseño, parametrización, pruebas, implementación, capacitación y configuración de requerimientos del Sistema de Gestión Documental en el aplicativo OnBase con su respectivo licenciamiento</t>
  </si>
  <si>
    <t>GIGA COLOMBIA S.A.S.</t>
  </si>
  <si>
    <t>NELSON ANDRES CAMACHO SANCHEZ</t>
  </si>
  <si>
    <t>Presidencia_</t>
  </si>
  <si>
    <t>Oficina De Control Interno</t>
  </si>
  <si>
    <t>083-2022</t>
  </si>
  <si>
    <t>EL PROVEEDOR se obliga con LA PREVISORA S.A. a prestar el servicio de auditoría interna, valoración del riesgo, auditoría de calidad, ambiental, innovación y seguimiento del Sistema de Control Interno</t>
  </si>
  <si>
    <t>ERNST &amp; YOUNG S.A.S.</t>
  </si>
  <si>
    <t>JOHNY GENDER NAVAS FLORES</t>
  </si>
  <si>
    <t>32.6%</t>
  </si>
  <si>
    <t>084-2022</t>
  </si>
  <si>
    <t>EL PROVEEDOR se compromete con LA PREVISORA S.A. a realizar la renovación del licenciamiento de los módulos del Sistema SAS® y la prestación del servicio de soporte técnico especializado e integral a la plataforma, a brindar capacitación a los funcionarios que LA PREVISORA S.A. designe del curso WORKSHOP SAS Office Analitycs, así mismo se contrata un esquema de 180 horas de servicio profesionales y soporte a la Mesa de TI para la actualización del servicos.</t>
  </si>
  <si>
    <t>SAS INSTITUTE COLOMBIA S.A.S.</t>
  </si>
  <si>
    <t>Gerencia De Planeación</t>
  </si>
  <si>
    <t>085-2022</t>
  </si>
  <si>
    <t>EL ROVEEDOR se obliga con la LA PREVISORA S.A. a prestar el servicio de mantenimiento y soporte al software ScoreBoard/QuickScore, incluyendo mejoras del producto a través de parches y nuevas versiones.</t>
  </si>
  <si>
    <t>BISION CONSULTING S.A.S.</t>
  </si>
  <si>
    <t>MARIA LUCIA LLERAS ECHEVERRI</t>
  </si>
  <si>
    <t>El contrato presenta un avance del 37% a junio 2023.</t>
  </si>
  <si>
    <t>086-2022</t>
  </si>
  <si>
    <t>Servicios de asesoría, diseño y desarrollo de contenidos conceptuales o teóricos, así como un programa de coaching financiero en en cumplimiento de los criterios del sello de calidad definidos en la Resol. 0240 del 2022 emitida por la SFC, que fortalezcan el programa de Educación Financiera actual de LA PREVISORA S.A. "Saber Seguro".</t>
  </si>
  <si>
    <t>FIDEM SOLUTIONS S.A.S.</t>
  </si>
  <si>
    <t>69.9%</t>
  </si>
  <si>
    <t>33.7%</t>
  </si>
  <si>
    <t>Gerencia De Indemnizaciones Soat, Vida Y Ap</t>
  </si>
  <si>
    <t>087-2022</t>
  </si>
  <si>
    <t xml:space="preserve">Efectuar las calificaciones de pérdida de capacidad laboral (PCL) que afecten las indemnizaciones del amparo de incapacidad Permanente de los seguros Accidentes Personales o del ramo SOAT expedidas por LA PREVISORA S.A. </t>
  </si>
  <si>
    <t>GESTAR INNOVACIÓN S.A.S.</t>
  </si>
  <si>
    <t>MARITZA AYURE</t>
  </si>
  <si>
    <t>Es un contrato de cuantía indeterminada. No cuenta con CDP</t>
  </si>
  <si>
    <t>089-2022</t>
  </si>
  <si>
    <t>Prestar servicios de mantenimiento y actualización del aplicativo SOATSOFT, soporte telefónico cuando sea requerido por La Previsora S.A., capacitar en el aplicativo antes señalados, cuando surjan modificaciones por requerimiento de ley.</t>
  </si>
  <si>
    <t>DATASOLUTIONS DE COLOMBIA SAS</t>
  </si>
  <si>
    <t>DIANA MARCELA MARULANDA /
JUAN CARLOS PEDRAZA CASTIBLANCO/
LILIANA MA. CASTRO HENAO/
DORA ELIZABETH ACERO PERILLA</t>
  </si>
  <si>
    <t>091-2022</t>
  </si>
  <si>
    <t xml:space="preserve">EL PROVEEDOR se obliga con LA PREVISORA S.A. a prestar los servicios de auditoría concurrente, médica, técnica, documental y jurídica de los reclamos presentados a nivel nacional, tanto por personas naturales como jurídicas, que afecten los amparo de las pólizas de los ramos de SOAT y Accidentes Personales expedidas por la Compañía. </t>
  </si>
  <si>
    <t>UNION TEMPORAL PREVISORA 2022</t>
  </si>
  <si>
    <t>De octubre 2022 a enero 2023 se trabajó en el empalme del proceso. El inicio de actividades del proveedor fue el 01 de febrero de 2023.</t>
  </si>
  <si>
    <t>095-2022</t>
  </si>
  <si>
    <t>Contratar la suscripción a la plataforma digital de un proveedor con capacidad técnica, operativa y logística para la publicación a través de un portal web, de ofertas de empleo que La Previsora considere necesarias, así como la consecución de hojas de vida que cuenten con el mayor ajuste a los perfiles requeridos para invitarlos a participar en   las diferentes fases de los procesos de selección.</t>
  </si>
  <si>
    <t>LEADERSEARCH S.A.S.</t>
  </si>
  <si>
    <t>Gerencia De Riesgos</t>
  </si>
  <si>
    <t>099-2022</t>
  </si>
  <si>
    <t>Prestar el servicio de licenciamiento, mantenimiento y actualización del Software Midas.</t>
  </si>
  <si>
    <t>HEINSOHN BUSINESS TECHNOLOGY S.A.</t>
  </si>
  <si>
    <t>MARIA MARGARITA GONZALEZ SALAMANCA</t>
  </si>
  <si>
    <t>Gerencia De Tecnología De La Información</t>
  </si>
  <si>
    <t>101-2022</t>
  </si>
  <si>
    <t>Bajo la modalidad de software como servicio (SaaS), EL PROVEEDOR TECNOLÓGICO, en su calidad de propietario y titular del derecho de explotación de la licencia de la solución tecnológica ofrecida, con la cual se garantiza a LA PREVISORA S.A. la disponibilidad del servicio de operación de una solución tecnológica para dar cumplimiento a las Circulares Conjuntas Nro. 001 del 20 de agosto de 2021 y 002 del 23 de diciembre de 2021, proferidas por la Superintendencia Financiera de Colombia.</t>
  </si>
  <si>
    <t>DIANA MARCELA MARULANDA</t>
  </si>
  <si>
    <t>102-2022</t>
  </si>
  <si>
    <t>EL ARRENDADOR entrega en arrendamiento a EL ARRENDATARIO el uso y goce del apartamento ubicado en la calle 59 # 8 – 21 apartamento M1 edificio Tundana.</t>
  </si>
  <si>
    <t>INDUSTRIALMEDIA S.A.</t>
  </si>
  <si>
    <t>103-2022</t>
  </si>
  <si>
    <t>EL PROVEEDOR se compromete con LA PREVISORA S.A., a 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t>
  </si>
  <si>
    <t xml:space="preserve">MINDSHARE COLOMBIA SAS </t>
  </si>
  <si>
    <t>104-2022</t>
  </si>
  <si>
    <t>Prestar los servicios de un sistema de información desplegado como un SaaS (Software a Services) en la nube del fabricante, que permita la gestión consolidada de los riesgos de La Previsora S.A. de manera automática.</t>
  </si>
  <si>
    <t>NEWNET S.A.</t>
  </si>
  <si>
    <t>105-2022</t>
  </si>
  <si>
    <t>Prestación del servicio de mantenimiento y soporte a los aplicativos LevinAssets (LA) y LevinAssets Mobile (LAM) y de Equipos terminales PocketPC [EDA Motorola MC65 (SSB-MC65XX)] e Impresoras Zebra GK420, así como los servicios profesionales para usos múltiples.</t>
  </si>
  <si>
    <t>ORGANIZACIÓN LEVIN DE COLOMBIA S.A.S.</t>
  </si>
  <si>
    <t>106-2022</t>
  </si>
  <si>
    <t>EL PROVEEDOR se obliga con LA PREVISORA S.A. a suministrar sistemas de audio y video para las salas y la consola de sonido y los altavoces de los espacios internos de la compañía que LA PREVISORA S.A.  designe. Estos elementos se deben entregar con la correspondiente instalación, configuración, garantía, soporte técnico por treinta y seis (36) meses, y capacitación del manejo sobre los mismos.</t>
  </si>
  <si>
    <t>NECSYS S.A.S.</t>
  </si>
  <si>
    <t>108-2022</t>
  </si>
  <si>
    <t>EL PROVEEDOR se compromete con LA PREVISORA S.A., a prestar el servicio de mantenimiento preventivo y correctivo a las unidades de aire acondicionado de precisión y confort instalados en la Casa Matriz de LA PREVISORA S.A.</t>
  </si>
  <si>
    <t xml:space="preserve">AIR CONTROL SYSTEMS S.A.S. </t>
  </si>
  <si>
    <t>109-2022</t>
  </si>
  <si>
    <t>EL PROVEEDOR se compromete con LA PREVISORA S.A., prestar el servicio de mantenimiento, revisión, nivelación, recarga y descarga, de los extintores de fuego de propiedad de LA PREVISORA S.A. en la ciudad de Bogotá.</t>
  </si>
  <si>
    <t>EXTINTORES FIREXT S.A.S.</t>
  </si>
  <si>
    <t>112-2022</t>
  </si>
  <si>
    <t xml:space="preserve">EL PROVEEDOR, se compromete a prestar el servicio de mantenimiento preventivo y correctivo para las puertas de seguridad y avisos luminosos de propiedad de LA PREVISORA S.A. </t>
  </si>
  <si>
    <t>YOSI ESTEBAN BARRIOS GARCIA</t>
  </si>
  <si>
    <t>113-2022</t>
  </si>
  <si>
    <t xml:space="preserve">EL PROVEEDOR se compromete a prestar bajo la modalidad de Outsourcing los servicios de BPO para la gestión integral de la documentación y administración de archivo de LA PREVISORA S.A, derivados de los procesos que se lleven a cabo debido a su objeto social, así como la prestación del servicio de custodia, organización y bodegaje de los archivos de gestión e inactivo. </t>
  </si>
  <si>
    <t xml:space="preserve">CONSORCIO PREVISORA 2017
</t>
  </si>
  <si>
    <t xml:space="preserve">LILIA SORAYA MANZANO - RUSBI JAIR ORDUZ GONZALEZ </t>
  </si>
  <si>
    <t>114-2022</t>
  </si>
  <si>
    <t>EL PROVEEDOR se obliga con LA PREVISORA S.A. a prestar los servicios especializados para la consultoría, acompañamiento y capacitación a los funcionarios de LA PREVISORA S.A. en la aplicación de las Normas Internacionales de Información Financiera (NIIF)</t>
  </si>
  <si>
    <t>PWC CONTADORES Y AUDITORES S.A.S.</t>
  </si>
  <si>
    <t>OLGA INES SARMIENTO SANCHEZ</t>
  </si>
  <si>
    <t>115-2022</t>
  </si>
  <si>
    <t>EL PROVEEDOR se obliga a prestar los servicios de suministro, renovación y soporte al licenciamiento en la plataforma Microsoft Office 365 y Real Connect, para uso de LA PREVISORA S.A.</t>
  </si>
  <si>
    <t>CONTROLES EMPRESARIALES S.A.S.</t>
  </si>
  <si>
    <t>116-2022</t>
  </si>
  <si>
    <t>servicios de mantenimiento preventivo y correctivo del equipo de bombeo en el edificio de Casa Matriz y el equipo de inyectores y extractores en el aparcadero Las Palmas, ubicados en la ciudad de Bogotá.</t>
  </si>
  <si>
    <t xml:space="preserve">SOCIEDAD IBH INGENIEROS EN BOMBAS HIDRAULICAS SAS </t>
  </si>
  <si>
    <t>119-2022</t>
  </si>
  <si>
    <t>Contratar la suscripción a la menbresía de la Asociación Colombiana de Empresas de Tecnología e Innovación Financiera - Colombia Fintech.</t>
  </si>
  <si>
    <t>ASOCIACIÓN COLOMBIANA DE EMPRESAS DE TECNOLOGÍA E INNOVACIÓN FINANCIERA - FINTECH</t>
  </si>
  <si>
    <t>Este contrato es una sucripción</t>
  </si>
  <si>
    <t>Sucursal Estatal</t>
  </si>
  <si>
    <t>123-2022</t>
  </si>
  <si>
    <t>EL PROVEEDOR se obliga con LA PREVISORA S.A. a prestar los servicios de impresión de formularios de asegurabilidad y designación de beneficiarios para las pólizas de Vida Grupo Subsidiado y Voluntario del Ministerio de Defensa Nacional derivado de la Licitación 008 del año 2022</t>
  </si>
  <si>
    <t>ENSAMBLY PRODUCCIONES S.A.S.</t>
  </si>
  <si>
    <t>GIOVANNI VARGAS QUINTERO</t>
  </si>
  <si>
    <t>124-2022</t>
  </si>
  <si>
    <t>EL PROVEEDOR se compromete con LA PREVISORA S.A. a realizar el mantenimiento preventivo, correctivo y a brindar soporte técnico especializado a la Solución Adobe Present Central Pro-Output Server y Adobe Present Output Designer.</t>
  </si>
  <si>
    <t>MULTISOFTWARE TRANSACCIONAL S.A.S.</t>
  </si>
  <si>
    <t>125-2022</t>
  </si>
  <si>
    <t>Suministrar los derechos de uso de software BIG SAS para almacenar la digitalización y digitación de información que se encuentra registrada en los formularios de las pólizas de seguros de vida del Ministerio de Defensa Nacional.</t>
  </si>
  <si>
    <t>BIG-BUSINESS INTERNATIONAL GROUP S.A.S.</t>
  </si>
  <si>
    <t>126-2022</t>
  </si>
  <si>
    <t>EL PROVEEDOR se compromete con LA PREVISORA S.A. a prestar el servicio de conexión troncales SIP y la renovación del derecho de soporte para los elementos que componen la infraestructura de VoIp como el software Assurance (SWA), soporte de fábrica, soporte técnico, mantenimiento y la administración de telefonía.</t>
  </si>
  <si>
    <t>129-2022</t>
  </si>
  <si>
    <t xml:space="preserve">Contratar el uso del servicio de pasarela de pagos que permita el recaudo de dinero en línea mediante una conexión segura entre LA PREVISORA S.A. y sus clientes. </t>
  </si>
  <si>
    <t>PAYU COLOMBIA S.A.S.</t>
  </si>
  <si>
    <t>MONICA XIMENA CABRERA RODRIGUEZ</t>
  </si>
  <si>
    <t>Factura PGCO-8224</t>
  </si>
  <si>
    <t>130-2022</t>
  </si>
  <si>
    <t>servicio de suscripción vía web por medio de su producto vLex Colombia Profesional el cual contiene boletines diarios e información sobre legislación, jurisprudencia, doctrina, códigos, estatutos y regímenes económicos, para todos los funcionarios de La Previsora, con 15 licencias especiales.</t>
  </si>
  <si>
    <t xml:space="preserve">COLOMBIA INFORMACION LEGAL SAS </t>
  </si>
  <si>
    <t>131-2022</t>
  </si>
  <si>
    <t xml:space="preserve">Analizar los casos reportados a través de la Línea Ética de LA PREVISORA S.A., e investigar y dar claridad a los hechos en los que fundamentan dichos casos mediante los procedimientos de investigación pertinentes, entregando un resultado que conduzca a establecer un esquema de atención apropiado para cada situación reportada y su tratamiento. </t>
  </si>
  <si>
    <t xml:space="preserve">INSTITUTO NACIONAL DE INVESTIGACIONES Y PREVENCIÓN DE FRAUDE LTDA. INIF </t>
  </si>
  <si>
    <t>132-2022</t>
  </si>
  <si>
    <t>EL PROVEEDOR, se compromete para con LA PREVISORA S.A., a prestar el servicio de actualización de software y soporte técnico de los productos ORACLE detallados en el contrato.</t>
  </si>
  <si>
    <t>ORACLE COLOMBIA LIMITADA</t>
  </si>
  <si>
    <t>133-2022</t>
  </si>
  <si>
    <t>EL PROVEEDOR se compromete con LA PREVISORA S.A. a prestar los servicios de Infraestructura de cómputo en un modelo de Nube Pública junto con los servicios de gestión y administración, que cubran las necesidades de LA PREVISORA S.A. en lo que se refiere a el despliegue, operación, soporte y mantenimiento de la solución de integración SECOP.</t>
  </si>
  <si>
    <t>IG SERVICES S.A.S.</t>
  </si>
  <si>
    <t>JOEL ARMANDO ROMERO RAMIREZ</t>
  </si>
  <si>
    <t xml:space="preserve">Actualmente se avanza en el cronograma del contrato y no se han realizado pagos en virtud de la forma de pago definida </t>
  </si>
  <si>
    <t>Arquitectura Empresarial</t>
  </si>
  <si>
    <t>134-2022</t>
  </si>
  <si>
    <t>EL PROVEEDOR se obliga con LA PREVISORA S.A. a prestar los servicios especializados para diseñar, evaluar y definir una solución tecnológica de integración e interoperabilidad para los sistemas de información de LA PREVISORA S.A. y la hoja de ruta que presente la visión detallada y la definición de la arquitectura objetivo de la solución deseada en cada una de las transiciones.</t>
  </si>
  <si>
    <t>GATI CONSULTORES S.A.S.</t>
  </si>
  <si>
    <t>CARLOS ALBERTO ARIAS BRIÑEZ</t>
  </si>
  <si>
    <t>135-2022</t>
  </si>
  <si>
    <t>EL PROVEEDOR se compromete con LA PREVISORA S.A., prestar el servicio para la consulta de las aplicaciones SISA y CEXPER y envío de información en línea vía internet para la obtención de resultados de siniestralidad de los riesgos consultados, cifras y demás actividades que administra FASECOLDA del sector asegurador del ramo de Automóviles.</t>
  </si>
  <si>
    <t>136-2022</t>
  </si>
  <si>
    <t xml:space="preserve">Prestar el servicio de mantenimiento preventivo, correctivo y soporte técnico de la plataforma TOTAL REPORT, incluyendo los desarrollos en el aplicativo que sean requeridos por LA PREVISORA S.A. </t>
  </si>
  <si>
    <t xml:space="preserve">J.W. PROJECT HOUSE S.A.S. </t>
  </si>
  <si>
    <t>Gerencia De Actuaria</t>
  </si>
  <si>
    <t>137-2022</t>
  </si>
  <si>
    <t xml:space="preserve">EL PROVEEDOR se obliga con LA PREVISORA S.A. a implementar la herramienta actuarial y contable PROPHET, para cumplir con los requerimientos normativos de la NIIF 17. </t>
  </si>
  <si>
    <t>FIS CAPITAL MARKETS US LLC</t>
  </si>
  <si>
    <t>MARYORI PAOLA GARCIA SÁNCHEZ /
OLGA INÉS SARMIENTO SÁNCHEZ</t>
  </si>
  <si>
    <t>140-2022</t>
  </si>
  <si>
    <t>Prestar el servicio de fumigación para las instalaciones de la Previsora S.A. de Bogotá.</t>
  </si>
  <si>
    <t>B P F FUMIBEL LTDA.</t>
  </si>
  <si>
    <t>Oficina De Cumplimiento Y Líneas Financieras</t>
  </si>
  <si>
    <t>141-2022</t>
  </si>
  <si>
    <t>14 FIDUCIA y/o ENCARGO FIDUCIARIO</t>
  </si>
  <si>
    <t>Constitución de Patrimonio Autónomo integrado por los recursos recibidos de los garantizados aportantes como requisito para la expedición de pólizas por el Fideicomitente ( Previsora Seguros) , con el fin de facilitar el derecho de subrogación que le otorga la ley</t>
  </si>
  <si>
    <t>FIDUCIARIA LA PREVISORA S.A.</t>
  </si>
  <si>
    <t xml:space="preserve">MARIA ISABEL WILCHES SEGOVIA </t>
  </si>
  <si>
    <t>10.2%</t>
  </si>
  <si>
    <t>142-2022</t>
  </si>
  <si>
    <t>EL PROVEEDOR se compromete con LA PREVISORA S.A. a realizar la implementación, administración y soporte de una solución que permita la administración y gestión de usuarios privilegiados de manera centralizada incluido el licenciamiento respectivo de la solución.</t>
  </si>
  <si>
    <t>OSCAR FABIÁN NUÑEZ AGUIRRE</t>
  </si>
  <si>
    <t>143-2022</t>
  </si>
  <si>
    <t>Contratar el seguro de Vida Grupo para los trabajadores de LA PREVISORA S.A. COMPAÑÍA DE SEGUROS.</t>
  </si>
  <si>
    <t>SEGUROS DE VIDA SURAMERICANA S.A.</t>
  </si>
  <si>
    <t>144-2022</t>
  </si>
  <si>
    <t>Contratar el seguro que ampara el tratamiento hospitalario o quirúrgico que por enfermedad o accidente no profesional que deba realizarse cualquiera de las personas que figuran aseguradas en la póliza de la Previsora S.A. Compañía de Seguros.</t>
  </si>
  <si>
    <t>ALLIANZ SEGUROS DE VIDA S.A.</t>
  </si>
  <si>
    <t>145-2022</t>
  </si>
  <si>
    <t>Prestar los servicios para la realización de estudios de seguridad a cada uno de los candidatos seleccionados para cubrir las vacantes de LA PREVISORA S.A., a través de la verificación de antecedentes penales y judiciales ante organismos del Estado, verificación de referencias laborales, académicas y personales, visita domiciliaria, entre otras, en cumplimiento de las especificaciones definidas en el Manual de Vinculación.</t>
  </si>
  <si>
    <t>SOLUCIONES EN INGREGRIDAD Y CUMPLIMIENTO LTDA.</t>
  </si>
  <si>
    <t>146-2022</t>
  </si>
  <si>
    <t>Contratar una póliza de incendio deudores para los funcionarios que actualmente o en el futuro tengan o hayan tenido crédito hipotecario.</t>
  </si>
  <si>
    <t>SBS SEGUROS COLOMBIA S.A.</t>
  </si>
  <si>
    <t>147-2022</t>
  </si>
  <si>
    <t>EL PROVEEDOR se compromete con LA PREVISORA S.A. a renovar el licenciamiento y prestar el servicio de soporte y mantenimiento de la herramienta de gestión de identidades denomina Oracle Identity Governance (OIG).</t>
  </si>
  <si>
    <t>148-2022</t>
  </si>
  <si>
    <t>EL PROVEEDOR, se compromete a prestar el servicio de trámites notariales que requiera LA PREVISORA S.A.</t>
  </si>
  <si>
    <t>PATRICIA TELLEZ LOMBANA</t>
  </si>
  <si>
    <t>149-2022</t>
  </si>
  <si>
    <t>Prestación de servicios especializados para la operación del Ramo SOAT</t>
  </si>
  <si>
    <t>ORGANIZACIÓN NACIONAL DE SERVICIOS S.A.S – SERVICIONAL S.A.S</t>
  </si>
  <si>
    <t>150-2022</t>
  </si>
  <si>
    <t>Contratar una póliza de vida deudores para los funcionarios, pensionados, jubilados actuales o futuros de LA PREVISORA S.A.</t>
  </si>
  <si>
    <t>151-2022</t>
  </si>
  <si>
    <t>EL PROVEEDOR se compromete con LA PREVISORA S.A., a prestar el servicio calificado de mantenimiento preventivo y correctivo a la camioneta de su propiedad Marca Toyota de placas URT-673</t>
  </si>
  <si>
    <t>PERIAUTOS S.A.S.</t>
  </si>
  <si>
    <t>152-2022</t>
  </si>
  <si>
    <t>participación de los funcionarios que designe la Compañía en los diferentes cursos, congresos, foros y seminarios que hagan parte de la programación académica del Instituto Nacional de Seguros</t>
  </si>
  <si>
    <t xml:space="preserve">FUNDACIÓN INSTITUTO NACIONAL DE SEGUROS </t>
  </si>
  <si>
    <t>Vicepresidencia_Jurídica</t>
  </si>
  <si>
    <t>Gerencia De Litigios</t>
  </si>
  <si>
    <t>153-2022</t>
  </si>
  <si>
    <t>EL ABOGADO se obliga en su condición de apoderado especial o general, según anexos 1, 2 y/o 3 del contrato a representar a LA PREVISORA S.A. en los procesos judiciales dentro del marco de las actividades de la Vic. Jurídica - Gerencia de Litigios</t>
  </si>
  <si>
    <t>ALBERTO PULIDO RODRIGUEZ SAS</t>
  </si>
  <si>
    <t>41,67%</t>
  </si>
  <si>
    <t>154-2022</t>
  </si>
  <si>
    <t>servicio de uso y administración de plataforma virtual para pruebas de conocimientos de ingreso a LA PREVISORA S.A., así como el diseño de preguntas para los cargos que esta requiera.</t>
  </si>
  <si>
    <t>POLITECNICO GRANCOLOMBIANO</t>
  </si>
  <si>
    <t>155-2022</t>
  </si>
  <si>
    <t>contratar el programa de seguros de La Previsora S.A. conforme los términos y condiciones de la invitación abierta 022-2022.</t>
  </si>
  <si>
    <t>UNION TEMPORAL AXA COLPATRIA SEGUROS S.A. - CHUBB SEGUROS COLOMBIA S.A. // LA PREVISORA 2022</t>
  </si>
  <si>
    <t>156-2022</t>
  </si>
  <si>
    <t>Contratar el seguro de Vida Exequias.</t>
  </si>
  <si>
    <t>157-2022</t>
  </si>
  <si>
    <t xml:space="preserve">EL PROVEEDOR se compromete con LA PREVISORA S.A. a realizar la implementación, administración y soporte de una solución que permita la administración y gestión de usuarios privilegiados de manera centralizada incluido el licenciamiento respectivo de la solución. </t>
  </si>
  <si>
    <t>NEOSECURE COLOMBIA S.A.S.</t>
  </si>
  <si>
    <t>LORENA PEDROZA CRUZ</t>
  </si>
  <si>
    <t xml:space="preserve">Gerencia Jurídica </t>
  </si>
  <si>
    <t>158-2022</t>
  </si>
  <si>
    <t>EL PROVEEDOR se compromete a prestar los servicios profesionales de asesoría y acompañamiento legal especializado en asuntos relacionados con el diseño, implementación y ejecución de las políticas de protección de datos personales.</t>
  </si>
  <si>
    <t>MS LEGAL S.A.S.</t>
  </si>
  <si>
    <t>SCARLETT JORDANA BAENA RODRIGUEZ</t>
  </si>
  <si>
    <t>41.5%</t>
  </si>
  <si>
    <t>159-2022</t>
  </si>
  <si>
    <t>Prestar el servicio de Software que permita la automatización digital bajo la modalidad de SaaS (Software as a Service) para la gestión integral del proceso de diligenciamiento del formulario de conocimiento del cliente para personas naturales y jurídicas cumpliendo los establecidos por la SFC.</t>
  </si>
  <si>
    <t xml:space="preserve">Subgerencia Desarrollo De Talento Humano </t>
  </si>
  <si>
    <t>001-2023</t>
  </si>
  <si>
    <t>EL PROVEEDOR se compromete con LA PREVISORA S.A., a inscribir a los funcionarios que designe la Compañía en los diferentes cursos, congresos, foros y seminarios que realiza la FEDERACION DE ASEGURADORES COLOMBIANOS - FASECOLDA de acuerdo con las necesidades de capacitación, entrenamiento y/o desarrollo que se requieran.</t>
  </si>
  <si>
    <t xml:space="preserve">FEDERACION DE ASEGURADORES COLOMBIANOS -FASECOLDA </t>
  </si>
  <si>
    <t>Presidencia</t>
  </si>
  <si>
    <t>002-2023</t>
  </si>
  <si>
    <t>Prestar los servicios profesionales especializados para apoyar y asesorar a la Presidencia de LA PREVISORA S.A. en los diferentes temas que tiene a cargo, especialmente, en asuntos administrativos, de planeación, control, seguimiento, desarrollo de estrategias, así como participación en proyectos de importancia, movilización de recursos y transformación digital</t>
  </si>
  <si>
    <t>LUIS IGNACIO ALFONSO BERMUDEZ</t>
  </si>
  <si>
    <t>ÁLVARO HERNÁN VÉLEZ</t>
  </si>
  <si>
    <t>003-2023</t>
  </si>
  <si>
    <t>EL PROVEEDOR se compromete con LA PREVISORA S.A., a prestar los servicios de exámenes médicos de salud ocupacional, post incapacidad, optometría y/o cualquier otro servicio de salud ocupacional que LA PREVISORA S.A. requiera para sus trabajadores o contratistas.</t>
  </si>
  <si>
    <t>SALUD OCUPACIONAL SANITAS S.A.S.</t>
  </si>
  <si>
    <t>MARTHA LUCÍA GÓMEZ MEJÍA</t>
  </si>
  <si>
    <t>004-2023</t>
  </si>
  <si>
    <t>EL PROVEEDOR se compromete a prestar sus servicios en formación y capacitación para el desarrollo de habilidades en tecnologías de la información, ofimática y analítica de datos, por medio de plataformas de ambientes colaborativos usando las diferentes aplicaciones de la suite de Microsoft Office 365 y herramientas para la analítica de datos; así como el suministro de la plataforma para la aplicación de evaluaciones técnicas en Microsoft Excel durante las fases de los procesos de selección.</t>
  </si>
  <si>
    <t xml:space="preserve">EDUCO - EDUCACION Y CONSULTORIA SAS </t>
  </si>
  <si>
    <t>Oficina De Transportes</t>
  </si>
  <si>
    <t>005-2023</t>
  </si>
  <si>
    <t>Suministrar el derecho de uso de la plataforma tecnológica SILOGTRAN que permita la captura de todos y cada uno de los despachos que realicen los clientes asegurados en Previsora en los diferentes productos del ramo de transportes, a fin de emitir certificados específicos, certificados de excesos y emisión de pólizas de seguro, así como también permitir el cálculo de las primas causadas en un lapso de tiempo determinado por la aseguradora de los productos que componen el portafolio del ramo de transportes.</t>
  </si>
  <si>
    <t>COLOMBIA SOFTWARE LTDA.</t>
  </si>
  <si>
    <t>JORGE BELTRÁN RENDÓN</t>
  </si>
  <si>
    <t>20.21%</t>
  </si>
  <si>
    <t>A la fecha está no se ha recibido la factura del mes de junio</t>
  </si>
  <si>
    <t>006-2023</t>
  </si>
  <si>
    <t>Prestar sus servicios en Colombia en calidad de operador de la información de acuerdo a la Ley 1266 de 2008 y norma que a futuro la modifique o complemente, de consulta en línea y en batch de datos personales, información comercial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</si>
  <si>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EXPERIAN COLOMBIA S.A.</t>
  </si>
  <si>
    <t>MARÍA ISABEL WILCHES SEGOVIA /CARLOS VILLAMIL/DIANA PAOLA ARAGÓN RAMOS/ADRIANA ORJUELA</t>
  </si>
  <si>
    <t>11.85%</t>
  </si>
  <si>
    <t>8.72%</t>
  </si>
  <si>
    <t>008-2023</t>
  </si>
  <si>
    <t>EL PROVEEDOR se obliga con LA PREVISORA S.A., a la prestación del servicio de inspección (vehículos livianos, pesados, motos y bicicletas), marcación vehicular (segmento livianos), y revisión técnico-mecánica de acuerdo con los términos y condiciones establecidas por LA PREVISORA S.A.</t>
  </si>
  <si>
    <t>AUTOMAS UNION TEMPORAL PRE021-2022</t>
  </si>
  <si>
    <t>009-2023</t>
  </si>
  <si>
    <t>El proveedor se compromete con LA PREVISORA S.A a la Prestación de los servicios de mejora, administración y mantenimiento de la página www.saberseguro.com junto con la plataforma Moodle de cursos virtuales, acorde al programa de educación financiera “Saber Seguro”.</t>
  </si>
  <si>
    <t>SEPA PUBLICIDAD S.A.S.</t>
  </si>
  <si>
    <t>Subgerencia De Infraestructura Y Servicios De TI</t>
  </si>
  <si>
    <t>010-2023</t>
  </si>
  <si>
    <t>EL PROVEEDOR se compromete con LA PREVISORA S.A. a realizar el suministro y actualización sobre el licenciamiento del software Adobe Creative Cloud y el licenciamiento de Adobe Acrobat Pro.</t>
  </si>
  <si>
    <t>DISCOVERY ENTERPRISE BUSINESS S.A.S EN REORGANIZACION</t>
  </si>
  <si>
    <t>011-2023</t>
  </si>
  <si>
    <t>EL PROVEEDOR, se compromete, de su portafolio de productos a suministrar previo pedido de LA PREVISORA S.A., bebidas sin alcohol.</t>
  </si>
  <si>
    <t>GASEOSAS COLOMBIANAS S.A.S.</t>
  </si>
  <si>
    <t xml:space="preserve">Oficina De Prevención De Riesgos </t>
  </si>
  <si>
    <t>012-2023</t>
  </si>
  <si>
    <t>EL PROVEEDOR se compromete con LA PREVISORA S.A a Prestar el servicio de Administración de Riesgos para el ramo de Transportes de los clientes asignados por la Oficina de Transportes y la Oficina de Prevención de Riesgos.</t>
  </si>
  <si>
    <t>GRUPO OET S.A.S.</t>
  </si>
  <si>
    <t>ALONSO BLANCO MEDINA</t>
  </si>
  <si>
    <t>013-2023</t>
  </si>
  <si>
    <t>EL PROVEEDOR se compromete con LA PREVISORA S.A. a prestar los servicios, en las sucursales que LA PREVISORA disponga de inspección de los bienes asegurables y/o asegurados y/o a prestar servicios de administración de riesgos y control de pérdidas, de riesgos en curso y/o por suscribir.</t>
  </si>
  <si>
    <t>JOSE A. CÁCERES Y CIA. LTDA.</t>
  </si>
  <si>
    <t>Subgerencia De Licitaciones</t>
  </si>
  <si>
    <t>014-2023</t>
  </si>
  <si>
    <t>Suscripción al servicio de información jurídica www.contratacionenlinea.co para el suministro de información especializada en contratación estatal y procedimiento administrativo.</t>
  </si>
  <si>
    <t>EDITORIAL JURÍDICA CONTRATACIÓN EN LINEA S.A.S.</t>
  </si>
  <si>
    <t>RAFAEL HUMBERTO RUBIANO</t>
  </si>
  <si>
    <t>015-2023</t>
  </si>
  <si>
    <t>EL PROVEEDOR se compromete con LA PREVISORA S.A a Prestar los servicios de administración de riesgos, control de pérdidas y procedimientos especializados para los diferentes riesgos amparados en negocios nuevos o vigentes del ramo de automóviles.</t>
  </si>
  <si>
    <t>CESVI COLOMBIA S.A.</t>
  </si>
  <si>
    <t>016-2023</t>
  </si>
  <si>
    <t>NESTOR MORA Y ASOCIADOS CONSULTORES DE RIESGOS LTDA.</t>
  </si>
  <si>
    <t>017-2023</t>
  </si>
  <si>
    <t>EL PROVEEDOR se compromete con LA PREVISORA S.A a prestar el servicio de Administración de Riesgos de Responsabilidad Civil Profesional de Clínicas y Hospitales para las instituciones Hospitalarias asignados por la Oficina de Responsabilidad Civil y la Oficina de Prevención de Riesgos.</t>
  </si>
  <si>
    <t>GENERAL CLAIMS AND RISK CONSULTING LTDA.</t>
  </si>
  <si>
    <t>018-2023</t>
  </si>
  <si>
    <t>LOSS CONTROL &amp; FIRE RISK S.A.S.</t>
  </si>
  <si>
    <t>Gerencia de Sucursales</t>
  </si>
  <si>
    <t>019-2023</t>
  </si>
  <si>
    <t>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 el Reglamente de Operaciones de Deceval y demás normas que se ocupen o se llegaren a ocupar del tema.</t>
  </si>
  <si>
    <t>DEPÓSITO CENTRALIZADO DE VALORES DE COLOMBIA, DECEVAL S.A.</t>
  </si>
  <si>
    <t>MARÍA ANDREA RIVEROS CAMARGO/JUAN PABLO MORA/ANDRÉS H. CUERVO/MARÍA ISABEL WILCHES SEGOVIA</t>
  </si>
  <si>
    <t>21.74%</t>
  </si>
  <si>
    <t>15.30%</t>
  </si>
  <si>
    <t>020-2023</t>
  </si>
  <si>
    <t>HIC RISK CONTROL S.A.S.</t>
  </si>
  <si>
    <t>021-2023</t>
  </si>
  <si>
    <t xml:space="preserve">L &amp; M INGENIEROS CONSULTORES LTDA. </t>
  </si>
  <si>
    <t>Gerencia de Contratacion</t>
  </si>
  <si>
    <t>022-2023</t>
  </si>
  <si>
    <t xml:space="preserve">Prestar los servicios profesionales de Asesoría especializada y apoyo jurídico en diferentes asuntos contractuales. </t>
  </si>
  <si>
    <t>IVAN DARIO GÓMEZ LEE S.A.S.</t>
  </si>
  <si>
    <t>SANDRA CECILIA REY TOVAR</t>
  </si>
  <si>
    <t>023-2023</t>
  </si>
  <si>
    <t>Prestar servicios de desarrollo (evolutivo y proyectos), soporte y mantenimiento de productos de software (bajo un modelo operativo tipo fábrica de software) y al SISTEMA, así como los servicios de Outsourcing que permita facilitar y optimizar la gestión de LA PREVISORA S.A.</t>
  </si>
  <si>
    <t xml:space="preserve">SISTRAN DE COLOMBIA S.A. </t>
  </si>
  <si>
    <t>SAÚL MARTÍN BALLESTEROS M. / DELFIN RODRIGUEZ MENDOZA</t>
  </si>
  <si>
    <t>024-2023</t>
  </si>
  <si>
    <t>EL PROVEEDOR se compromete con LA PREVISORA S.A., suministro de las pólizas de seriedad de oferta y cumplimiento por parte de las sucursales de LA PREVISORA S.A. para respaldar las ofertas presentadas en los procesos de contratación de seguros.</t>
  </si>
  <si>
    <t>SEGUROS GENERALES SURAMERICANA S.A.</t>
  </si>
  <si>
    <t>CARLOS JAVIER SÚA</t>
  </si>
  <si>
    <t>025-2023</t>
  </si>
  <si>
    <t>EL PROVEEDOR se obliga con LA PREVISORA S.A. a prestar el servicio de inspección portuario de mercancías en importación y exportación a nivel nacional, direccionado a generadores de carga, agentes de carga, transportadores de carga, operadores logísticos y operadores de transporte multimodal (OTM).</t>
  </si>
  <si>
    <t>PROFESIONALES EN SERVICIOS PORTUARIOS PROSERPUERTOS S.A.S.</t>
  </si>
  <si>
    <t>43.05%</t>
  </si>
  <si>
    <t>026-2023</t>
  </si>
  <si>
    <t>EL PROVEEDOR se compromete con LA PREVISORA S.A., a inscribir a los funcionarios que designe la Compañía en los  diferentes  cursos,  congresos,  foros  y  seminarios  que  realiza la ASOCIACIÓN BANCARIA Y DE ENTIDADES FINANCIERAS DE COLOMBIA –ASOBANCARIA</t>
  </si>
  <si>
    <t xml:space="preserve">ASOCIACIÓN BANCARIA Y DE ENTIDADES FINANCIERAS DE COLOMBIA –ASOBANCARIA </t>
  </si>
  <si>
    <t>027-2023</t>
  </si>
  <si>
    <t>Servicios profesionales de asesoría jurídica en contratación estatal y privada, con el fin de brindar asistencia y ejercer la representación de la Compañía en los procesos licitatorios y/o concursos de selección regidos por el Estatuto General de la Contratación Pública y por normas especiales y de derecho privado, en los cuales LA PREVISORA S.A. participe como oferente, proponente y/o tenga algún interés; así como asesoría jurídica en propiedad intelectual, marcas y los demás asuntos que le sean asignados.</t>
  </si>
  <si>
    <t>SOLUCIONES TECNOLOGICAS PARA SERVICIOS LEGALES - LEGALIADOS S.A.S.</t>
  </si>
  <si>
    <t>Se realizó cambio en la metodología de medición del cálculo del avance presupuestal real</t>
  </si>
  <si>
    <t>028-2023</t>
  </si>
  <si>
    <t>EL PROVEEDOR se obliga  con LA PREVISORA S.A. en su condición de apoderado especial, a representar en calidad tanto activa como pasiva a LA PREVISORA S.A. en las denuncias penales y en audiencias de conciliación judiciales y extrajudiciales.</t>
  </si>
  <si>
    <t>BM LAW &amp; BUSINESS S.A.S.</t>
  </si>
  <si>
    <t>45,45%</t>
  </si>
  <si>
    <t>27,28%</t>
  </si>
  <si>
    <t>029-2023</t>
  </si>
  <si>
    <t xml:space="preserve">EL PROVEEDOR se obliga con LA PREVISORA S.A. en su condición de apoderado especial a representar en calidad tanto activa como pasiva en los procesos judiciales, pre-judiciales, de responsabilidad fiscal, procedimientos administrativos, arbitramentos y en general en todo tipo de litigio </t>
  </si>
  <si>
    <t>HERNANDEZ Y PALACIO ABOGADOS S.A.S.</t>
  </si>
  <si>
    <t>36,37%</t>
  </si>
  <si>
    <t>18,19%</t>
  </si>
  <si>
    <t>030-2023</t>
  </si>
  <si>
    <t>EL PROVEEDOR se obliga con LA PREVISORA S.A. en su condición de apoderado especial a representar en calidad tanto activa como pasiva a LA PREVISORA S.A. en los procesos judiciales, pre-judiciales, de responsabilidad fiscal, procedimientos administrativos, arbitramentos y en general en todo tipo de litigio o procedimiento encomendado.</t>
  </si>
  <si>
    <t>LLANOS LEON ABOGADOS &amp; ASOCIADOS S.A.S.</t>
  </si>
  <si>
    <t>032-2023</t>
  </si>
  <si>
    <t>EL PROVEEDOR se compromete con la suscripción digital al Diario Económico LA REPÚBLICA para los cuatro (4) usuarios de correo electrónico que LA PREVISORA designe.</t>
  </si>
  <si>
    <t>EDITORIAL LA REPUBLICA S.A.S.</t>
  </si>
  <si>
    <t>033-2023</t>
  </si>
  <si>
    <t>EL PROVEEDOR, se compromete con LA PREVISORA S.A., a realizar mantenimiento preventivo y correctivo al sistema de alarma y detección de incendios de las sedes de Casa Matriz , Sucursal Estatal, Vicepresidencia de Indemnizaciones o, Bodega, Almacén y demás áreas que se requiera.</t>
  </si>
  <si>
    <t>AMERICAN ALARM ELECTRONICS SAS</t>
  </si>
  <si>
    <t>Gerencia de Talento Humano</t>
  </si>
  <si>
    <t>034-2023</t>
  </si>
  <si>
    <t xml:space="preserve">Suministro de bonos y/o tarjetas electrónicas redimibles en una amplia red de establecimientos comerciales y con un rango amplio de posibilidades de elección a nivel nacional. </t>
  </si>
  <si>
    <t>SODEXO SERVICIOS DE BENEFICIOS E INCENTIVOS COLOMBIA S.A.S</t>
  </si>
  <si>
    <t xml:space="preserve">Oficina De Mercadeo Y Publicidad </t>
  </si>
  <si>
    <t>035-2023</t>
  </si>
  <si>
    <t>26 PUBLICIDAD</t>
  </si>
  <si>
    <t>Prestar el servicio de elaboración y suministro de piezas gráficas impresas y merchandising, correspondientes al material publicitario derivado de la estrategia de mercadeo y comunicación de LA PREVISORA S.A.</t>
  </si>
  <si>
    <t>DIGITOS Y DISEÑOS INDUSTRIA GRAFICA S.A.S.</t>
  </si>
  <si>
    <t>NATALIA ORREGO QUINTERO</t>
  </si>
  <si>
    <t>036-2023</t>
  </si>
  <si>
    <t>Prestar sus servicios profesionales especializados, en todos los temas laborales, derecho colectivo y de seguridad social integral de los que LA PREVISORA S.A. requiera asesoría legal</t>
  </si>
  <si>
    <t>VALDES ABOGADOS - ASLABOR LTDA</t>
  </si>
  <si>
    <t>037-2023</t>
  </si>
  <si>
    <t>Suministrar productos de repostería, pastelería y refrigerios.</t>
  </si>
  <si>
    <t>CRIYA SAS</t>
  </si>
  <si>
    <t>038-2023</t>
  </si>
  <si>
    <t>Prestar los servicios de implementación y apoyo en la ejecución del Plan de Capacitación a los colaboradores a nivel nacional, cuyo objetivo es fortalecer las capacidades, habilidades, destrezas, conocimientos y competencias, dando lugar al mejoramiento continuo y prácticas innovadoras en los procesos en los cuales ellos intervengan.</t>
  </si>
  <si>
    <t>UNIVERSIDAD DE LA SABANA</t>
  </si>
  <si>
    <t>041-2023</t>
  </si>
  <si>
    <t>1 AGENCIA</t>
  </si>
  <si>
    <t>Como proveedor estratégico prestar los servicios de planeación estratégica de marketing, Branding, Marketing Digital, ATL, BTL, Marketing experiencial, Marketing Relacional, Endomarketing, Comunicaciones Internas y Externas, Construcción y gestión de la reputación, Relaciones Públicas, Relacionamiento con medios de comunicación, así como el desarrollo y producción de eventos.</t>
  </si>
  <si>
    <t>ACOMEDIOS PUBLICIDAD Y MERCADEO S.A.S.</t>
  </si>
  <si>
    <t>042-2023</t>
  </si>
  <si>
    <t xml:space="preserve">Servicio especializado de investigación de bienes y activos a nivel nacional, mediante la consulta, análisis, y verificación detallada de los bienes registrados por cédula o NIT de las personas naturales o jurídicas indicadas por el contratante. </t>
  </si>
  <si>
    <t>COBROACTIVO S.A.S.</t>
  </si>
  <si>
    <t>043-2023</t>
  </si>
  <si>
    <t>Contratar el Seguro de Responsabilidad Civil Riesgo Cibernético de La Previsora S.A. con una aseguradora debidamente autorizada por la Superintendencia Financiera de Colombia.</t>
  </si>
  <si>
    <t>044-2023</t>
  </si>
  <si>
    <t>EL PROVEEDOR de manera independiente, sin subordinación alguna, utilizando sus propios medios y elementos de trabajo, prestará sus servicios profesionales de abogado, analizando y proyectando las decisiones de segunda instancia de los procesos disciplinarios que se adelanten en LA PREVISORA S.A., y emitiendo los conceptos que en materia disciplinaria le solicite LA PREVISORA S.A.</t>
  </si>
  <si>
    <t>FERNANDO ALVAREZ ROJAS</t>
  </si>
  <si>
    <t>045-2023</t>
  </si>
  <si>
    <t>Realizar el suministro y distribución de herramientas, materiales para la construcción, plomería y electricidad, elementos de ferretería en las cantidades y especificaciones que le sean requeridas por LA PREVISORA S.A.</t>
  </si>
  <si>
    <t>BRAND CENTER S.A.S.</t>
  </si>
  <si>
    <t>DIANA PATRICIA MARTÍNEZ MENDOZA</t>
  </si>
  <si>
    <t>046-2023</t>
  </si>
  <si>
    <t>30 OTROS / OUTSOURCING BPO</t>
  </si>
  <si>
    <t>Contratar un proveedor que preste bajo la modalidad de outsourcing los servicios de BPO (Business Process Outsourcing) para la gestión integral de la documentación física y electrónica producida y recibida, la administración del archivo de LA PREVISORA S.A COMPAÑÍA DE SEGUROS, derivados de los procesos que se lleven a cabo debido a su objeto social, la prestación del servicio de custodia, organización y bodegaje de los archivos de gestión y central.</t>
  </si>
  <si>
    <t>CONSORCIO DATAFILE PROCESOS Y SERVICIOS</t>
  </si>
  <si>
    <t>Oficina De Incendio Y Líneas Aliadas</t>
  </si>
  <si>
    <t>047-2023</t>
  </si>
  <si>
    <t>Prestar los servicios para la recopilación de información sobre las características físicas de los riesgos asegurados señalados por LA PREVISORA S.A., mediante inspecciones virtuales, utilizando todas las herramientas informáticas disponibles en el mercado, entre ellas mapas digitales y satelitales, fotos satelitales, orto fotográfias, Google Street View, y la información pública necesaria para poder georreferenciar dichos bienes y riesgos.</t>
  </si>
  <si>
    <t>K P CAMPOS TERREMOTO S.A.S.</t>
  </si>
  <si>
    <t>MISAEL SIERRA SALGADO</t>
  </si>
  <si>
    <t>048-2023</t>
  </si>
  <si>
    <t>30 OTROS / OUTSOURCING MENSAJERÍA</t>
  </si>
  <si>
    <t>Prestar el servicio de mensajería especializada bajo la modalidad de outsourcing a nivel nacional, para el manejo, recepción, distribución y entrega de la correspondencia urbana y demás comunicaciones oficiales enviadas y recibidas.</t>
  </si>
  <si>
    <t>SERVICIOS POSTALES NACIONALES S.A.S -  472</t>
  </si>
  <si>
    <t>NATHALY ANDREA MUÑOZ</t>
  </si>
  <si>
    <t>16.6%</t>
  </si>
  <si>
    <t>9.76%</t>
  </si>
  <si>
    <t>Subgerencia Administración de Personal</t>
  </si>
  <si>
    <t>049-2023</t>
  </si>
  <si>
    <t>Servicios como entrenador para los equipos de fútbol femenino y masculino  de LA PREVISORA S.A.</t>
  </si>
  <si>
    <t>JUAN ANDRÉS LÓPEZ DEANTONIO</t>
  </si>
  <si>
    <t>050-2023</t>
  </si>
  <si>
    <t>9 CONSULTORÍA</t>
  </si>
  <si>
    <t>Realizar la consultoría para la elaboración del estudio técnico de rediseño institucional de LA PREVISORA S.A. de acuerdo con los lineamientos definidos por el Departamento Administrativo de la Función Pública – DAFP, la Guía para el Rediseño Institucional de Entidades Públicas y el Decreto 1227 de 2005, así como brindar el acompañamiento a LA PREVISORA S.A. para su socialización y gestión ante las instancias internas y externas establecidas por ley para surtir este trámite.</t>
  </si>
  <si>
    <t>FUNDACION DE ESTUDIOS PARA EL DESARROLLO DE LA PARTICIPACION Y LA INTEGRACION POLITICA Y SOCIAL EN COLOMBIA-CREAMOS COLOMBIA</t>
  </si>
  <si>
    <t>VERONICA TATIANA URRUTIA / NATALIA GOMEZ LARA</t>
  </si>
  <si>
    <t xml:space="preserve">El proyecto tiene 4 fases, se inició el contato el 17 de Abril, con corte a Mayo se finalizó la FASE 1 de planeación del proyecto y se inció parte de la FASE 2 de Diagnostico Organizacional </t>
  </si>
  <si>
    <t>054-2023</t>
  </si>
  <si>
    <t>Realizar el mantenimiento preventivo y correctivo de manera integral al sistema de control de acceso del edificio de casa matriz, oficinas de la vicepresidencia de indemnizaciones, sucursal estatal y parqueadero de la PREVISORA S.A, ubicados en la calle 57 No. 9-07, 8B – 05 y 8-69 de la ciudad de Bogotá D.C</t>
  </si>
  <si>
    <t>CABLECON INGENIERIA DE REDES S.A.S</t>
  </si>
  <si>
    <t>056-2023</t>
  </si>
  <si>
    <t xml:space="preserve">Desarrollar el plan de bienestar y reconocimiento dirigida a los funcionarios de la Compañía, de acuerdo con los requerimientos realizados por la PREVISORA S.A.  </t>
  </si>
  <si>
    <t>33%%</t>
  </si>
  <si>
    <t>2%%</t>
  </si>
  <si>
    <t>057-2023</t>
  </si>
  <si>
    <t>Prestar el servicio de fotocopiado de documentos, para lo cual utilizara la infraestructura necesaria y equipos multifuncionales de su propiedad instalados y puestos en funcionamiento en las instalaciones de LA PREVISORA S.A.”</t>
  </si>
  <si>
    <t>NEW COPIERS TECNOLOGY LTDA.</t>
  </si>
  <si>
    <t>059-2023</t>
  </si>
  <si>
    <t>Realizar 220 inspecciones de puestos de trabajo y 220 evaluaciones de esferas mentales con el fin de implementar la primera fase de teletrabajo 2023, de acuerdo a lo establecido en la política de teletrabajo.</t>
  </si>
  <si>
    <t xml:space="preserve">CAJA DE COMPENSACIÓN COMPENSAR </t>
  </si>
  <si>
    <t>060-2023</t>
  </si>
  <si>
    <t>Implementación de la red hidrosanitaria y red contra incendios del edificio de Casa Matriz, ubicada en la calle 57 No. 9-07 en Bogotá D.C.</t>
  </si>
  <si>
    <t xml:space="preserve">2 DV 1  </t>
  </si>
  <si>
    <t>UNIÓN TEMPORAL REDES CASA MATRIZ 2023</t>
  </si>
  <si>
    <t>061-2023</t>
  </si>
  <si>
    <t>30 OTROS / ADHESIÓN</t>
  </si>
  <si>
    <t>EL PROVEEDOR se compromete con LA PREVISORA S.A., a mantener la adhesión como como signataria de la Asociación PRI (Principles Responsible Investment).</t>
  </si>
  <si>
    <t>PRI ASSOCIATION</t>
  </si>
  <si>
    <t>063-2023</t>
  </si>
  <si>
    <t>Capacitación mediante WEBINARS con énfasis en ventas de seguros, buscando el desarrollo de la estrategia, acompañamiento y crecimiento de los intermediarios de seguros, permitiendo fortalecer sus capacidades y hacer uso de las herramientas comerciales apoyando el cumplimiento del plan Mutuamente.</t>
  </si>
  <si>
    <t>INVERSIONES ESTRATEGICAS RA SAS</t>
  </si>
  <si>
    <t>NUBIA CHAMORRO RENDON</t>
  </si>
  <si>
    <t>064-2023</t>
  </si>
  <si>
    <t>Servicios especializados para la implementación de una solución que permita la administración, identificación, detección, protección y respuesta frente a posibles brechas de seguridad a nivel de fuga de información, como lo es la solución de DLP (en inglés Data Loss Prevention).</t>
  </si>
  <si>
    <t>Inicio de contrato mes 1</t>
  </si>
  <si>
    <t>Gerencia De Planeacion Financiera</t>
  </si>
  <si>
    <t>065-2023</t>
  </si>
  <si>
    <t>El proveedor se compromete a prestar los servicios de mantenimiento y soporte de la plataforma de planeación financiera DATACIPRES.</t>
  </si>
  <si>
    <t>DIGIDATA DE COLOMBIA LIMITADA</t>
  </si>
  <si>
    <t>JUAN CAMILO PACHECO</t>
  </si>
  <si>
    <t xml:space="preserve">La ejecución presupuestal queda en $0, considerando que el primer pago se realizó el 6 de julio de 2023. </t>
  </si>
  <si>
    <t>066-2023</t>
  </si>
  <si>
    <t>Contratar los servicios de una firma especializada en búsqueda de talento humano que cuente con reconocimiento y experiencia en la búsqueda, evaluación y presentación de candidatos potenciales para suplir las vacantes de los cargos directivos de la compañía.</t>
  </si>
  <si>
    <t>067-2023</t>
  </si>
  <si>
    <t>Prestar el servicio de análisis dieléctrico, fisicoquímico, cromatográfico de gases, furanos y PCB´s a los transformadores eléctricos y monitoreo en línea para determinar parámetros de calidad de energía de asegurados asignados por LA PREVISORA S.A.</t>
  </si>
  <si>
    <t>TRANSEQUIPOS S.A.</t>
  </si>
  <si>
    <t>068-2023</t>
  </si>
  <si>
    <t>30 OTROS</t>
  </si>
  <si>
    <t>Contratar la auditoría externa de recertificación de conformidad con los requisitos de la norma efr 1000-1 Ed. 05 y sus anexos normativos, lo cual permitirá la renovación de la certificación como Empresa Familiarmente Responsable por los tres (3) años siguientes.</t>
  </si>
  <si>
    <t>INSTITUTO COLOMBIANO DE DERECHO TRIBUTARIO ICONTEC</t>
  </si>
  <si>
    <t>070-2023</t>
  </si>
  <si>
    <t>Realizar los trámites de saneamiento de los vehículos ante las entidades de tránsito en nombre de la Compañía.</t>
  </si>
  <si>
    <t>ASISTE MAS S.A.S.</t>
  </si>
  <si>
    <t>071-2023</t>
  </si>
  <si>
    <t>Servicios profesionales especializados para apoyar el direccionamiento de procesos asociados al fortalecimiento de una cultura de sostenibilidad y Responsabilidad Social Empresarial (RSE).</t>
  </si>
  <si>
    <t>LADY MARCELA ROMERO ZARTA</t>
  </si>
  <si>
    <t xml:space="preserve">MARIA DEL PILAR RODRIGUEZ CABALLERO </t>
  </si>
  <si>
    <t>12.50%</t>
  </si>
  <si>
    <t>A corte del 30/06/2023 el proveedor unicamente ha facturado 1 mes de servicio</t>
  </si>
  <si>
    <t>Subgerencia de Inteligencia de Mercados</t>
  </si>
  <si>
    <t>072-2023</t>
  </si>
  <si>
    <t>Realizar el estudio relacionado con el análisis de la calidad del servicio ofrecido por las aseguradoras durante el año 2022.</t>
  </si>
  <si>
    <t>ASOCIACIÓN COLOMBIANA DE CORREDORES DE SEGUROS ACOAS</t>
  </si>
  <si>
    <t>PEDRO EMILIO BOLAÑOS PINILLA</t>
  </si>
  <si>
    <t>Finalizado</t>
  </si>
  <si>
    <t>073-2023</t>
  </si>
  <si>
    <t>Proveer el servicio de software informativo financiero sobre noticias y datos macroeconómicos locales e internacionales que integra bases de datos, noticias, gráficos, calculadoras, e-mail, chat, información multimedia y herramientas de negociación electrónica.</t>
  </si>
  <si>
    <t>BLOOMBERG L.P.</t>
  </si>
  <si>
    <t>075-2023</t>
  </si>
  <si>
    <t>Prestación de servicios jurídicos especializados para la administración en calidad de Counterparty Manager de la información de La Previsora S.A. Compañía de Seguros en la plataforma Markit de ISDA (International Swaps and Derivatives Association INC).</t>
  </si>
  <si>
    <t>LUIS HUMBERTO USTARIZ GONZALEZ</t>
  </si>
  <si>
    <t>077-2023</t>
  </si>
  <si>
    <t>Suministro de personal temporal en misión, con el fin de cubrir los reemplazos de los funcionarios de la PREVISORA S.A., que se encuentren en vacaciones, en uso de licencia de maternidad, en incapacidad por enfermedad o por incrementos en la producción y/o en los demás casos descritos en la ley.</t>
  </si>
  <si>
    <t>HQ5 S.A.S.</t>
  </si>
  <si>
    <t>078-2023</t>
  </si>
  <si>
    <t>Inscribir a los funcionarios que designe la Compañía y suministrar los servicios necesarios en el programa denominado Curso Fundamentos ITIL™ 4 en su modalidad Online de 24 horas, así como la presentación del Examen de Certificación ITIL™ 4 Foundation por certificador internacional avalado.</t>
  </si>
  <si>
    <t>FUNDACION DE EGRESADOS DE LA UNIVERSIDAD DISTRITAL FRANCISCO JOSE DE CALDAS - EUD</t>
  </si>
  <si>
    <t>079-2023</t>
  </si>
  <si>
    <t>EL PROVEEDOR se obliga en su condición de apoderado especial o general según anexo 1, 2 y/o 3, las cuales hacen parte constitutiva del contrato los cuales se encuentran suscritos por el Vicepresidente jurídico y el supervisor del contrato, e representar en calidad tanto activa como pasiva a LA PREVISORA S.A. en los procesos judiciales, pre-judiciales, de responsabilidad fiscal, procedimientos administrativos, arbitramentos.</t>
  </si>
  <si>
    <t>AGUIRRE BEDOYA BETANCUR VÉLEZ ABOGADOS - ABBV ABOGADOS S.A.S.</t>
  </si>
  <si>
    <t>080-2023</t>
  </si>
  <si>
    <t>EL PROVEEDOR se obliga en su condición de apoderado especial o general según anexo 1, 2 y/o 3 los cuales hacen parte constitutivadel contrato los cuales se encuentran suscritos por la Vicepresidencia juridico y el supervisor del contrato, a representar en calidad tanto activa como pasiva a LA PREVISORA S.A. en los procesos judiciales, pre-judiciales, de responsabilidad fiscal, procedimientos administrativos, arbitramentos.</t>
  </si>
  <si>
    <t>BLANCO &amp; DEGIOVANNI ABOGADOS Y CONSULTORES S.A.S.</t>
  </si>
  <si>
    <t>Gerencia Indemnizaciones Seguros generales y patrimoniales</t>
  </si>
  <si>
    <t>081-2023</t>
  </si>
  <si>
    <t xml:space="preserve">Prestar los servicios de ajuste a los siniestros de los ramos generales y patrimoniales, dentro del marco de las actividades relacionadas con la Vicepresidencia de Indemnizaciones. </t>
  </si>
  <si>
    <t>ASESORIAS INTEGRALES EN SEGUROS AISEG LTDA.</t>
  </si>
  <si>
    <t>OLGA LUCIA MURGUEITIO BUSTOS</t>
  </si>
  <si>
    <t>082-2023</t>
  </si>
  <si>
    <t>EL PROVEEDOR se compromete a realizar el acompañamiento a La Previsora S.A. Compañía de seguros en el ejercicio de actualización del Plan Estratégico 2022-2025 asegurando
su alineación con el nuevo Plan Nacional de Desarrollo “Colombia Potencia Mundial de la Vida”.</t>
  </si>
  <si>
    <t>PROYECTO ÍTACA S.A.S.</t>
  </si>
  <si>
    <t>El contrato de servicio presenta a junio un avance del 20% de acuerdo con el plan de trabajo y pago establecido, dado que en la primera semana de julio harán entregarán del primer objetivo del servicio.</t>
  </si>
  <si>
    <t>083-2023</t>
  </si>
  <si>
    <t xml:space="preserve">Suministrar los elementos de dotación para los botiquines y la Brigada de emergencia que se requieren para el funcionamiento de la Brigada de emergencias a nivel nacional. </t>
  </si>
  <si>
    <t>LINESAFE TODOEMERGENCIAS S.A.S.</t>
  </si>
  <si>
    <t>084-2023</t>
  </si>
  <si>
    <t>Prestar el servicio de saneamiento administrativo y jurídico para aquellos inmuebles que no estén actualizados en el Certificado de Tradición y Libertad de los inmuebles de LA PREVISORA S.A., a nivel nacional, descritos en el Anexo No. 1.</t>
  </si>
  <si>
    <t xml:space="preserve">FILFER SOCIEDAD DE INVERSIONES SAS </t>
  </si>
  <si>
    <t>NANCY PATRICIA PUENTES ESTUPIÑAN</t>
  </si>
  <si>
    <t xml:space="preserve">Subgerencia de Planeación Comercial </t>
  </si>
  <si>
    <t>085-2023</t>
  </si>
  <si>
    <t>Prestar sus servicios profesionales especializados, para la realización de investigaciones de mercados y de Benchmarking a nivel nacional, bajo la figura de “Bolsa de Investigación”, de acuerdo con las necesidades de LA PREVISORA S.A.</t>
  </si>
  <si>
    <t>GLOBAL RESEARCH ASOCIADOS S.A.S.</t>
  </si>
  <si>
    <t>VALOR INICIAL CONTRATO + IVA</t>
  </si>
  <si>
    <t>CONTRATISTA NATURALEZA</t>
  </si>
  <si>
    <t>TIPO DE IDENTIFICACIÓN PROVEEDOR</t>
  </si>
  <si>
    <t>PLAZO DEL CONTRATO INICIAL
(días)</t>
  </si>
  <si>
    <t>GERENCIA DE INVERSIONES</t>
  </si>
  <si>
    <t>600-2020-0089</t>
  </si>
  <si>
    <t>EL COMODANTE (LA PREVISORA S.A.) ENTREGA A TÍTULO DE COMODATO AL BANCO Y ÉSTE RECIBE AL MISMO TÍTULO, EL USO DE UN ESPACIO DE DOS Y MEDIO (2.5) METROS CUADRADOS UBICADOS DENTRO DE UN BIEN INMUEBLE DE SU PROPIEDAD, UBICADO EN LA CALLE 57 NO. 8-93 EDIF</t>
  </si>
  <si>
    <t>2 PERSONA JURÍDICA</t>
  </si>
  <si>
    <t>BANCO DE BOGOTÁ</t>
  </si>
  <si>
    <t>Espacio designado para operación del Cajero autómatico del Bco de Bogota en el edificio de La Previsora. No genera valores de gasto ni ingreso</t>
  </si>
  <si>
    <t>SUBGERENCIA DE RECURSOS FÍSICOS</t>
  </si>
  <si>
    <t>200-2021-0013</t>
  </si>
  <si>
    <t>SUSCRIPCIÓN A LOS FUNCIONARIOS QUE LA PREVISORA DESIGNE, AL LIBRO ELECTRÓNICO DENOMINADO: ESTATUTO DE LA CONTRATACIÓN ESTATAL EN COLOMBIA, UBICADO EN LA DIRECCIÓN EN INTERNET WWW.CONTRATACIONESTATAL.COM, EN LA MODALIDAD DE LICENCIA DE USO. (2 EDICIÓN</t>
  </si>
  <si>
    <t>EDITORIAL CONTEXTO JURIDICO LTDA.</t>
  </si>
  <si>
    <t>GERENCIA DE SERVICIO</t>
  </si>
  <si>
    <t>300-2021-0116</t>
  </si>
  <si>
    <t>EL PROVEEDOR SE COMPROMETE CON LA PREVISORA S.A., A PRESTAR CON AUTONOMÍA E INDEPENDENCIA LOS SERVICIOS PROFESIONALES COMO DEFENSOR DEL CONSUMIDOR FINANCIERO, A TRAVÉS DE LOS DOCTORES JOSÉ FEDERICO USTÁRIZ GONZÁLEZ COMO PRINCIPAL Y BERTHA GARCÍA MEZA</t>
  </si>
  <si>
    <t>CONSULTORIAS EN RIESGOS CORPORATIVO LTDA</t>
  </si>
  <si>
    <t>GERENCIA DE TALENTO HUMANO</t>
  </si>
  <si>
    <t>200-2021-0123</t>
  </si>
  <si>
    <t>PRESTAR SERVICIOS DE ASESORÍA Y ACOMPAÑAMIENTO ESPECIALIZADO DURANTE EL DESARROLLO DE LA NEGOCIACIÓN COLECTIVA CON LA ORGANIZACIÓN SINDICAL ASDECOS, DURANTE EL RECURSO DE ANULACIÓN ANTE LA CORTE SUPR</t>
  </si>
  <si>
    <t>TALENTO &amp; TALANTE S.A.S.</t>
  </si>
  <si>
    <t>JUAN MANUEL CAÑON BELLO</t>
  </si>
  <si>
    <t>fecha de terminación es hasta que se reciba el fallo.</t>
  </si>
  <si>
    <t>GERENCIA DE CONTRATACIÓN</t>
  </si>
  <si>
    <t>700-2021-0150</t>
  </si>
  <si>
    <t>SUSCRIPCIÓN DE LA PREVISORA AL LIBRO ELECTRÓNICO DENOMINADO: ESTATUTO DE LA CONTRATACIÓN ESTATAL EN COLOMBIA, UBICADO EN LA DIRECCIÓN EN INTERNET WWW.CONTRATACIONESTATAL.COM, EN LA MODALIDAD DE LICENCIA DE USO. (2 EDICIÓN – ISBN 978-958-98685-1-5).</t>
  </si>
  <si>
    <t>EDITORIAL CONTEXTO JURIDICO</t>
  </si>
  <si>
    <t>GERENCIA DE RIESGOS</t>
  </si>
  <si>
    <t>100-2021-0167</t>
  </si>
  <si>
    <t>EL PROVEEDOR SE COMPROMETE CON LA PREVISORA S.A., A PERMITIR ACCESO VÍA WEB PARA LA CONSULTA DE BASES DE DATOS DE INFORMACIÓN DISPUESTA POR ORGANISMOS NACIONALES E INTERNACIONALES Y OBTENER INFORMACIÓN DE PERSONAS QUE CUENTEN CON ANTECEDENTES</t>
  </si>
  <si>
    <t>DUE DILIGENCE SUPPORT SERVICES COLOMBIA</t>
  </si>
  <si>
    <t>SUCURSAL FLORENCIA</t>
  </si>
  <si>
    <t>300-2022-0122</t>
  </si>
  <si>
    <t>Prestación de servicios para el mantenimiento preventivo cuatro (04) aires acondicionados ubicados en la Previsora S.A. de la sucursal Florencia.</t>
  </si>
  <si>
    <t>AINECOL S.A.S.</t>
  </si>
  <si>
    <t>SUCURSAL ARMENIA</t>
  </si>
  <si>
    <t>300-2023-0001</t>
  </si>
  <si>
    <t>Mantenimiento equipos de aire acondicionado de la sucursal.</t>
  </si>
  <si>
    <t>TERMOSISTEMAS S.A.S</t>
  </si>
  <si>
    <t>MONICA BUITRAGO</t>
  </si>
  <si>
    <t>SUCURSAL MEDELLIN</t>
  </si>
  <si>
    <t>300-2023-0002</t>
  </si>
  <si>
    <t>mantenimientos preventivos cada mes y correctivos cada que se requiera al sistema de aire acondicionado de la sucursal Medellin.</t>
  </si>
  <si>
    <t>COMERCIAL Y SERVICIOS LARCO S.A.S</t>
  </si>
  <si>
    <t>ANA CRISTINA ARBOLEDA TORRES</t>
  </si>
  <si>
    <t>SUCURSAL MONTERIA</t>
  </si>
  <si>
    <t>300-2023-0003</t>
  </si>
  <si>
    <t>servicios de mantenimiento preventivo y correctivo para los equipos de aires acondicionados y refrigeración (2 aires centrales y 2 mini Split).</t>
  </si>
  <si>
    <t>SERVICARIBE SAS</t>
  </si>
  <si>
    <t>PATRICIA ELENA MORALES ESTRELLA</t>
  </si>
  <si>
    <t>300-2023-0004</t>
  </si>
  <si>
    <t>servicios de inspección de los bienes asegurables y/o asegurados y/o servicios de administración de riesgos y control de pérdidas, de riesgos en curso y/o por suscribir asignados por LAPREVISORA S.A.</t>
  </si>
  <si>
    <t>1 PERSONA NATURAL</t>
  </si>
  <si>
    <t>LIDA MARIA MORALES LOZADA</t>
  </si>
  <si>
    <t>DANIELA CUESTA PARRA</t>
  </si>
  <si>
    <t>300-2023-0005</t>
  </si>
  <si>
    <t>servicio alquiler de 7 celdas para el parqueo de vehículos de los funcionarios de previsora en la sede automar ubicado en la dirección calle 53 no.45-96.</t>
  </si>
  <si>
    <t>SENTIDO INMOBILIARIO S.A.S.</t>
  </si>
  <si>
    <t>300-2023-0006</t>
  </si>
  <si>
    <t xml:space="preserve">Arrendamiento de cinco cupos de parqueadero ubicados en el EDIFICIO CENTRO COMERCIAL CABLE PLAZA para los funcionarios de La Previsora S.A. Sucursal Manizales. </t>
  </si>
  <si>
    <t>EDIFICIO CENTRO COMERCIAL CABLE PLAZA</t>
  </si>
  <si>
    <t>RONALD MONTEALEGRE ZULUAGA</t>
  </si>
  <si>
    <t>SUCURSAL IBAGUE</t>
  </si>
  <si>
    <t>SIMPLIFICADA</t>
  </si>
  <si>
    <t>300-2023-0007</t>
  </si>
  <si>
    <t>servicio de parqueadero para el vehiculo de placas dfn 441 de propiedad de la funcionaria de la previsora.</t>
  </si>
  <si>
    <t>PERLA MAGNOLIA LASTRA AGUIAR</t>
  </si>
  <si>
    <t>MARIA DILMA MONTEALEGRE RUBIANO</t>
  </si>
  <si>
    <t>300-2023-0008</t>
  </si>
  <si>
    <t>servicio de correo intermunicipal para la sucursal neiva</t>
  </si>
  <si>
    <t xml:space="preserve">SURENVIOS SAS </t>
  </si>
  <si>
    <t>CELMIRA HERRERA GONZALEZ</t>
  </si>
  <si>
    <t>SUCURSAL RIOHACHA</t>
  </si>
  <si>
    <t>300-2023-0010</t>
  </si>
  <si>
    <t>mantenimiento de 5 aires  acondicionados mini split en la sucursal.</t>
  </si>
  <si>
    <t>CINDEL JOSE ZAMORA TORO</t>
  </si>
  <si>
    <t>EILEEN SUSANA CALDERON GUZMAN</t>
  </si>
  <si>
    <t>300-2023-0011</t>
  </si>
  <si>
    <t>servicio de parqueadero para los funcionarios de la previsora s.a. sucursal cali.</t>
  </si>
  <si>
    <t>PARQUEADERO ASOMEJIAS LTDA</t>
  </si>
  <si>
    <t xml:space="preserve">CARMEN EUGENIA CHARRIA </t>
  </si>
  <si>
    <t>300-2023-0012</t>
  </si>
  <si>
    <t>mantenimiento equipos de aire acondicionado sucursal pereira</t>
  </si>
  <si>
    <t>OPTIAIR S.A.S.</t>
  </si>
  <si>
    <t>SOLANGEL OSORIO LONDOÑO</t>
  </si>
  <si>
    <t>300-2023-0014</t>
  </si>
  <si>
    <t>servicio mantenimientos preventivo y correctivo aires acondicionados de la  sucursal Neiva.</t>
  </si>
  <si>
    <t>REFRIELECTRICOS INGENIERIAS SAS</t>
  </si>
  <si>
    <t>SUCURSAL CUCUTA</t>
  </si>
  <si>
    <t>300-2023-0015</t>
  </si>
  <si>
    <t>servicio de mantenimiento Anual de los Aires acondicionados de la oficina Sucursal Cúcuta, realizando dos mantenimientos a cada aire durante la anualidad.</t>
  </si>
  <si>
    <t xml:space="preserve">LUIS JESUS ORTIZ PATIÑO </t>
  </si>
  <si>
    <t>MORENA PIEDAD CÁRDENAS SUÁREZ</t>
  </si>
  <si>
    <t>300-2023-0016</t>
  </si>
  <si>
    <t>Alquiler de cuatro parqueaderos para funcionarios de la sucursal Pereira.</t>
  </si>
  <si>
    <t>CARLOS HUMBERTO JURADO TORRES</t>
  </si>
  <si>
    <t>SUCURSAL PASTO</t>
  </si>
  <si>
    <t>300-2023-0018</t>
  </si>
  <si>
    <t>Prestar los servicios, en la sucursal Pasto de la PREVISORA S.A., de inspección de los bienes asegurables y/o asegurados y/o a prestar servicios de administración de riesgos y control de pérdidas, de riesgos en curso y/o por suscribir asignados por LA PREVISORA S.A.</t>
  </si>
  <si>
    <t>LOSSGROUP CRITERIA LCC SAS</t>
  </si>
  <si>
    <t>OSCAR IVAN ESTRADA PORTILLA</t>
  </si>
  <si>
    <t>300-2023-0020</t>
  </si>
  <si>
    <t>Servicio de 2 Mantenimientos Preventivo de la planta Eléctrica. Mantenimiento y sondeo de Radiador, ajuste de mangueras, verificación de Refrigerante.</t>
  </si>
  <si>
    <t>INGELECTRICSS S.A.S.</t>
  </si>
  <si>
    <t>SUCURSAL CENTRO DE SERVICIOS MASIVOS</t>
  </si>
  <si>
    <t>300-2023-0021</t>
  </si>
  <si>
    <t>Servicio de impresión de los carnets para los asegurados de las pólizas de A.P. Y Vida Grupo emitidas en la Sucursal.</t>
  </si>
  <si>
    <t>OSVALDO ELIECER HOLGUIN ORDUZ</t>
  </si>
  <si>
    <t>CLAUDIA ROCIO BOHORQUEZ FIGUEROA</t>
  </si>
  <si>
    <t>300-2023-0022</t>
  </si>
  <si>
    <t>MANTENIMIENTO PREVENTIVO Y CORRECTIVO (INCLUYE SUMINISTRO E INSTALACION DE RESPUESTOS) PARA LOS AIRES ACONDICIONADOS UBICADOS EN LA SUCURSAL VILLAVICENCIO.</t>
  </si>
  <si>
    <t>SOLUCIONES EN INGENIERIA Y SERVICIOS SAS</t>
  </si>
  <si>
    <t>ANGELA JIMENA GUERRERO PARRADO</t>
  </si>
  <si>
    <t>300-2023-0023</t>
  </si>
  <si>
    <t>ERVICIO DE MANTENIMIENTO PREVENTIVO Y CORRECTIVO DE AIRES ACONDICIONADOS PARA LA SUCURSAL BUCARAMANGA DURANTE LA VIGENCIA 2023]</t>
  </si>
  <si>
    <t>EQUIPOS ESPECIALES DE REFRIGERACION LTDA.</t>
  </si>
  <si>
    <t>MARTA ISABEL CARRILLO RAMIREZ</t>
  </si>
  <si>
    <t>300-2023-0024</t>
  </si>
  <si>
    <t>Arrendamiento del parqueadero 21 del EDIFICIO BARLOVENTO ubicado en la Calle 63 N. 23 - 53 de Manizales,  para funcionarios de La Previsora S.A. Sucursal Manizales.</t>
  </si>
  <si>
    <t>LINA DEL PILAR TRUJILLO GIRALDO</t>
  </si>
  <si>
    <t>SUCURSAL POPAYAN</t>
  </si>
  <si>
    <t>300-2023-0027</t>
  </si>
  <si>
    <t>Fotocopias para la oficina Previsora sucursal Popayan</t>
  </si>
  <si>
    <t>4 CÉDULA DE EXTRANJERÍA</t>
  </si>
  <si>
    <t>CARTA NIAZIO</t>
  </si>
  <si>
    <t>300-2023-0028</t>
  </si>
  <si>
    <t>Impresión Variable Duplex (Frente y respaldo) de carnets tamaño 8.5 X 5.5 CM, Tipo PVC</t>
  </si>
  <si>
    <t>MAKRO SOFT SAS</t>
  </si>
  <si>
    <t xml:space="preserve">SUCURSAL YOPAL </t>
  </si>
  <si>
    <t>300-2023-0030</t>
  </si>
  <si>
    <t>Mantenimiento preventivo, correctivo (incluye suministro e instalación de repuestos) con una periodicidad trimestral a los aires acondicionados de la sucursal Yopal.</t>
  </si>
  <si>
    <t>IMT INGENIERÍA LTDA.</t>
  </si>
  <si>
    <t>SANDRA MILENA PATIÑO ORJUELA</t>
  </si>
  <si>
    <t>300-2023-0032</t>
  </si>
  <si>
    <t xml:space="preserve">Mantenimiento preventivo y correctivo de los aires acondicionados de la sucursal Sincelejo. </t>
  </si>
  <si>
    <t>REFRILITORAL CASASBUENAS CORTES &amp; COMPAÑÍA SAS</t>
  </si>
  <si>
    <t xml:space="preserve">SUCURSAL TUNJA </t>
  </si>
  <si>
    <t>300-2023-0034</t>
  </si>
  <si>
    <t>servicio postal de correo el cual comprende recolección, transporte, custodia y entrega especializada puerta a puerta, de cada uno de los documentos, sobres o paquetes, amparados con una guia de transporte.</t>
  </si>
  <si>
    <t>COLVANES SAS</t>
  </si>
  <si>
    <t>GLADYS ENID PULGARIN APOLINA</t>
  </si>
  <si>
    <t>300-2023-0038</t>
  </si>
  <si>
    <t>servicio de impresión y marcación de carnets, para pólizas de accidentes personales emitidas por la sucursal Virtual Barranquilla en la vigencia 2023</t>
  </si>
  <si>
    <t>LUIS EBER MADRIGAL RODRIGUEZ</t>
  </si>
  <si>
    <t xml:space="preserve">JUAN CAMILO VILLEGAS COREY </t>
  </si>
  <si>
    <t>300-2023-0037</t>
  </si>
  <si>
    <t>mantenimiento a equipos de aire acondicionado en la Sucursal Cartagena, según sean solicitados, y prestar el mantenimiento de daños de sillas de oficina de la sucursal.</t>
  </si>
  <si>
    <t>TS CONSTRUCCIONES Y SUMINISTROS SAS</t>
  </si>
  <si>
    <t>300-2023-0040</t>
  </si>
  <si>
    <t>Mantenimiento preventivo y correctivo de 7 aires acondicionados periodo de junio a diciembre de 2023.</t>
  </si>
  <si>
    <t xml:space="preserve">ECOCLIMA S.A.S. </t>
  </si>
  <si>
    <t>En lo corrido del 2023 no han sido recibidos en presidencia procesos de segunda instancia.</t>
  </si>
  <si>
    <t>JOISETH CANO RANGEL</t>
  </si>
  <si>
    <t xml:space="preserve">Prórroga automática por periodos de un año.    </t>
  </si>
  <si>
    <t xml:space="preserve">ANA CRISTINA ARBOLEDA </t>
  </si>
  <si>
    <t>11/05/2021 11/05/2022
10/05/2023
10/05/2024</t>
  </si>
  <si>
    <t>MORENA PIEDAD CARDENAS SUAREZ</t>
  </si>
  <si>
    <t xml:space="preserve">HENRY BERRIO VASQUEZ </t>
  </si>
  <si>
    <t xml:space="preserve">EDWIN CUMBER AGUDELO </t>
  </si>
  <si>
    <t>01/06/2021 01/06/2022
31/05/2023
31/05/2024</t>
  </si>
  <si>
    <t>El contrato tiene prórroga automática por periodos de un año. (a partir del 1° junio de 2018)</t>
  </si>
  <si>
    <t>YULIANA LARA CÁRDENAS</t>
  </si>
  <si>
    <t>8.33%</t>
  </si>
  <si>
    <t>Ejecutado 10 meses del 01/09/2022 HASTA EL 30/06/2023</t>
  </si>
  <si>
    <t>Por Liquidar</t>
  </si>
  <si>
    <t>Pago único.</t>
  </si>
  <si>
    <t>71.4%%</t>
  </si>
  <si>
    <t>71.7%%</t>
  </si>
  <si>
    <t>Se pagará al contratista al final de la vigencia todo el contrato.</t>
  </si>
  <si>
    <t>Prórroga automática.</t>
  </si>
  <si>
    <t>contrato no genera presupuesto.</t>
  </si>
  <si>
    <t>No se han efectuado el envió de correos utilizando la plataforma del área usuaria.</t>
  </si>
  <si>
    <t>Este contrato no genera pagos.</t>
  </si>
  <si>
    <t>Se da claridad que la informacion suministrada es a corte mayo 2023, pago mes vencido.</t>
  </si>
  <si>
    <t>Los valores reportados corresponden al corte del mes de Mayo. Para el mes de junio nos encontramos en la construcción de los informes que determinan estos indicadores.</t>
  </si>
  <si>
    <t xml:space="preserve">LILIA SORAYA MANZANO / RUSBI JAIR ORDUZ GONZALEZ </t>
  </si>
  <si>
    <t>Contrato en fase de empalme y capacitación.</t>
  </si>
  <si>
    <t>No reporta.</t>
  </si>
  <si>
    <t>No rdeporta.</t>
  </si>
  <si>
    <t>Contrato  de cuantia indeterminada, no requiere CDP. Valor pagado 12,5 Millones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</si>
</sst>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3" formatCode="_-* #,##0.00_-;\-* #,##0.00_-;_-* &quot;-&quot;??_-;_-@_-"/>
    <numFmt numFmtId="164" formatCode="dd/mm/yyyy;@"/>
    <numFmt numFmtId="165" formatCode="0_ ;\-0\ "/>
    <numFmt numFmtId="166" formatCode="0.0%"/>
    <numFmt numFmtId="167" formatCode="mm\-yy"/>
    <numFmt numFmtId="168" formatCode="_-* #,##0.0000_-;\-* #,##0.0000_-;_-* &quot;-&quot;??_-;_-@_-"/>
  </numFmts>
  <fonts count="29" x14ac:knownFonts="1">
    <font>
      <sz val="11"/>
      <color theme="1"/>
      <name val="Calibri"/>
      <family val="2"/>
      <scheme val="minor"/>
    </font>
    <font>
      <sz val="11"/>
      <color theme="1"/>
      <name val="Calibri"/>
      <family val="2"/>
      <scheme val="minor"/>
    </font>
    <font>
      <b/>
      <sz val="12"/>
      <name val="Arial"/>
      <family val="2"/>
    </font>
    <font>
      <b/>
      <sz val="10"/>
      <name val="Arial"/>
      <family val="2"/>
    </font>
    <font>
      <sz val="11"/>
      <color theme="1"/>
      <name val="Calibri"/>
      <family val="2"/>
    </font>
    <font>
      <b/>
      <sz val="11"/>
      <name val="Calibri"/>
      <family val="2"/>
    </font>
    <font>
      <b/>
      <sz val="11"/>
      <color theme="0"/>
      <name val="Calibri"/>
      <family val="2"/>
    </font>
    <font>
      <sz val="11"/>
      <name val="Calibri"/>
      <family val="2"/>
    </font>
    <font>
      <sz val="9"/>
      <name val="Calibri"/>
      <family val="2"/>
    </font>
    <font>
      <sz val="11"/>
      <color rgb="FF000000"/>
      <name val="Calibri"/>
      <family val="2"/>
    </font>
    <font>
      <sz val="9"/>
      <color theme="1"/>
      <name val="Calibri"/>
      <family val="2"/>
    </font>
    <font>
      <sz val="9"/>
      <color theme="1"/>
      <name val="Calibri"/>
      <family val="2"/>
      <scheme val="minor"/>
    </font>
    <font>
      <sz val="10"/>
      <color theme="1"/>
      <name val="Calibri"/>
      <family val="2"/>
    </font>
    <font>
      <sz val="9"/>
      <name val="Calibri"/>
      <family val="2"/>
      <scheme val="minor"/>
    </font>
    <font>
      <sz val="10"/>
      <color theme="1"/>
      <name val="Arial"/>
      <family val="2"/>
    </font>
    <font>
      <b/>
      <sz val="11"/>
      <name val="Calibri"/>
      <family val="2"/>
      <scheme val="minor"/>
    </font>
    <font>
      <b/>
      <sz val="11"/>
      <color indexed="9"/>
      <name val="Calibri"/>
      <family val="2"/>
      <scheme val="minor"/>
    </font>
    <font>
      <sz val="11"/>
      <name val="Calibri"/>
      <family val="2"/>
      <scheme val="minor"/>
    </font>
    <font>
      <sz val="10"/>
      <name val="Calibri"/>
      <family val="2"/>
    </font>
    <font>
      <sz val="12"/>
      <color theme="1"/>
      <name val="Calibri"/>
      <family val="2"/>
    </font>
    <font>
      <sz val="12"/>
      <name val="Calibri"/>
      <family val="2"/>
    </font>
    <font>
      <sz val="8"/>
      <name val="Calibri"/>
      <family val="2"/>
      <scheme val="minor"/>
    </font>
    <font>
      <sz val="9"/>
      <color rgb="FF000000"/>
      <name val="Calibri"/>
      <family val="2"/>
    </font>
    <font>
      <sz val="9"/>
      <color indexed="8"/>
      <name val="Calibri"/>
      <family val="2"/>
    </font>
    <font>
      <sz val="9"/>
      <color rgb="FFFF0000"/>
      <name val="Calibri"/>
      <family val="2"/>
    </font>
    <font>
      <sz val="11"/>
      <name val="Calibri"/>
      <family val="2"/>
    </font>
    <font>
      <sz val="9"/>
      <name val="Calibri"/>
      <family val="2"/>
    </font>
    <font>
      <sz val="11"/>
      <color theme="1"/>
      <name val="Calibri"/>
      <family val="2"/>
    </font>
    <font>
      <sz val="11"/>
      <color rgb="FF000000"/>
      <name val="Calibri"/>
      <family val="2"/>
    </font>
  </fonts>
  <fills count="10">
    <fill>
      <patternFill patternType="none"/>
    </fill>
    <fill>
      <patternFill patternType="gray125"/>
    </fill>
    <fill>
      <patternFill patternType="solid">
        <fgColor rgb="FF00B050"/>
        <bgColor indexed="64"/>
      </patternFill>
    </fill>
    <fill>
      <patternFill patternType="solid">
        <fgColor indexed="54"/>
      </patternFill>
    </fill>
    <fill>
      <patternFill patternType="solid">
        <fgColor theme="0" tint="-0.249977111117893"/>
        <bgColor indexed="64"/>
      </patternFill>
    </fill>
    <fill>
      <patternFill patternType="solid">
        <fgColor indexed="54"/>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theme="6" tint="0.79998168889431442"/>
      </patternFill>
    </fill>
    <fill>
      <patternFill patternType="solid">
        <fgColor theme="0" tint="-4.9989318521683403E-2"/>
        <bgColor indexed="64"/>
      </patternFill>
    </fill>
  </fills>
  <borders count="10">
    <border>
      <left/>
      <right/>
      <top/>
      <bottom/>
      <diagonal/>
    </border>
    <border>
      <left/>
      <right/>
      <top/>
      <bottom style="medium">
        <color indexed="64"/>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45">
    <xf numFmtId="0" fontId="0" fillId="0" borderId="0" xfId="0"/>
    <xf numFmtId="42" fontId="7" fillId="0" borderId="0" xfId="1" applyFont="1" applyFill="1" applyBorder="1" applyAlignment="1" applyProtection="1">
      <alignment horizontal="right" vertical="center" wrapText="1"/>
    </xf>
    <xf numFmtId="1" fontId="7" fillId="0" borderId="0" xfId="1" applyNumberFormat="1" applyFont="1" applyFill="1" applyBorder="1" applyAlignment="1" applyProtection="1">
      <alignment horizontal="right" vertical="center" wrapText="1"/>
    </xf>
    <xf numFmtId="42" fontId="4" fillId="0" borderId="0" xfId="1" applyFont="1" applyBorder="1" applyAlignment="1" applyProtection="1">
      <alignment horizontal="right" vertical="center"/>
    </xf>
    <xf numFmtId="1" fontId="4" fillId="0" borderId="0" xfId="1" applyNumberFormat="1" applyFont="1" applyBorder="1" applyAlignment="1" applyProtection="1">
      <alignment horizontal="right" vertical="center"/>
    </xf>
    <xf numFmtId="42" fontId="4" fillId="0" borderId="0" xfId="1" applyFont="1" applyAlignment="1" applyProtection="1">
      <alignment vertical="center"/>
    </xf>
    <xf numFmtId="42" fontId="4" fillId="0" borderId="0" xfId="1" applyFont="1" applyAlignment="1" applyProtection="1">
      <alignment horizontal="right" vertical="center"/>
    </xf>
    <xf numFmtId="1" fontId="4" fillId="0" borderId="0" xfId="1" applyNumberFormat="1" applyFont="1" applyAlignment="1" applyProtection="1">
      <alignment horizontal="right" vertical="center"/>
    </xf>
    <xf numFmtId="42" fontId="7" fillId="0" borderId="0" xfId="1" applyFont="1" applyFill="1" applyBorder="1" applyAlignment="1" applyProtection="1">
      <alignment vertical="center" wrapText="1"/>
    </xf>
    <xf numFmtId="42" fontId="7" fillId="0" borderId="0" xfId="1" applyFont="1" applyFill="1" applyBorder="1" applyAlignment="1" applyProtection="1">
      <alignment horizontal="left" vertical="center" wrapText="1"/>
    </xf>
    <xf numFmtId="165" fontId="7" fillId="0" borderId="0" xfId="1" applyNumberFormat="1" applyFont="1" applyBorder="1" applyAlignment="1" applyProtection="1">
      <alignment vertical="center" wrapText="1"/>
    </xf>
    <xf numFmtId="42" fontId="4" fillId="0" borderId="0" xfId="1" applyFont="1" applyFill="1" applyBorder="1" applyAlignment="1" applyProtection="1">
      <alignment vertical="center" wrapText="1"/>
    </xf>
    <xf numFmtId="42" fontId="17" fillId="0" borderId="0" xfId="1" applyFont="1" applyFill="1" applyBorder="1" applyAlignment="1" applyProtection="1">
      <alignment vertical="center" wrapText="1"/>
    </xf>
    <xf numFmtId="42" fontId="0" fillId="0" borderId="0" xfId="1" applyFont="1" applyFill="1" applyBorder="1" applyAlignment="1" applyProtection="1">
      <alignment vertical="center" wrapText="1"/>
    </xf>
    <xf numFmtId="1" fontId="17" fillId="0" borderId="0" xfId="1" applyNumberFormat="1" applyFont="1" applyFill="1" applyBorder="1" applyAlignment="1" applyProtection="1">
      <alignment vertical="center" wrapText="1"/>
    </xf>
    <xf numFmtId="1" fontId="0" fillId="0" borderId="0" xfId="1" applyNumberFormat="1" applyFont="1" applyFill="1" applyBorder="1" applyAlignment="1" applyProtection="1">
      <alignment vertical="center" wrapText="1"/>
    </xf>
    <xf numFmtId="42" fontId="4" fillId="0" borderId="0" xfId="1" applyFont="1" applyBorder="1" applyAlignment="1" applyProtection="1">
      <alignment vertical="center"/>
    </xf>
    <xf numFmtId="42" fontId="7" fillId="0" borderId="0" xfId="1" applyFont="1" applyBorder="1" applyAlignment="1" applyProtection="1">
      <alignment vertical="center" wrapText="1"/>
    </xf>
    <xf numFmtId="42" fontId="4" fillId="7" borderId="0" xfId="1" applyFont="1" applyFill="1" applyAlignment="1" applyProtection="1">
      <alignment horizontal="right" vertical="center"/>
    </xf>
    <xf numFmtId="9" fontId="7" fillId="0" borderId="0" xfId="2" applyFont="1" applyFill="1" applyAlignment="1" applyProtection="1">
      <alignment horizontal="center" vertical="center" wrapText="1"/>
    </xf>
    <xf numFmtId="9" fontId="4" fillId="0" borderId="0" xfId="2" applyFont="1" applyFill="1" applyAlignment="1" applyProtection="1">
      <alignment horizontal="center" vertical="center" wrapText="1"/>
    </xf>
    <xf numFmtId="0" fontId="5" fillId="2" borderId="5" xfId="0" applyFont="1" applyFill="1" applyBorder="1" applyAlignment="1">
      <alignment vertical="center" wrapText="1"/>
    </xf>
    <xf numFmtId="0" fontId="6" fillId="3" borderId="5" xfId="0" applyFont="1" applyFill="1" applyBorder="1" applyAlignment="1">
      <alignment vertical="center" wrapText="1"/>
    </xf>
    <xf numFmtId="0" fontId="5" fillId="4" borderId="6" xfId="0" applyFont="1" applyFill="1" applyBorder="1" applyAlignment="1">
      <alignment vertical="center" wrapText="1"/>
    </xf>
    <xf numFmtId="0" fontId="6" fillId="3" borderId="6" xfId="0" applyFont="1" applyFill="1" applyBorder="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12" fillId="0" borderId="0" xfId="0" applyFont="1" applyAlignment="1">
      <alignment wrapText="1"/>
    </xf>
    <xf numFmtId="0" fontId="4" fillId="0" borderId="0" xfId="0" applyFont="1" applyAlignment="1">
      <alignment vertical="center" wrapText="1"/>
    </xf>
    <xf numFmtId="0" fontId="7" fillId="0" borderId="0" xfId="0" applyFont="1" applyAlignment="1">
      <alignment vertical="center" wrapText="1"/>
    </xf>
    <xf numFmtId="14" fontId="7" fillId="0" borderId="0" xfId="0" applyNumberFormat="1" applyFont="1" applyAlignment="1">
      <alignment vertical="center" wrapText="1"/>
    </xf>
    <xf numFmtId="0" fontId="8" fillId="0" borderId="0" xfId="0" applyFont="1" applyAlignment="1">
      <alignment vertical="center" wrapText="1"/>
    </xf>
    <xf numFmtId="0" fontId="7" fillId="0" borderId="0" xfId="0" applyFont="1" applyAlignment="1">
      <alignment horizontal="right" vertical="center" wrapText="1"/>
    </xf>
    <xf numFmtId="166" fontId="7" fillId="0" borderId="0" xfId="0" applyNumberFormat="1" applyFont="1" applyAlignment="1">
      <alignment horizontal="left" vertical="center" wrapText="1"/>
    </xf>
    <xf numFmtId="0" fontId="9" fillId="0" borderId="0" xfId="0" applyFont="1" applyAlignment="1">
      <alignment vertical="center"/>
    </xf>
    <xf numFmtId="0" fontId="11" fillId="0" borderId="7" xfId="0" applyFont="1" applyBorder="1" applyAlignment="1">
      <alignment vertical="center" wrapText="1"/>
    </xf>
    <xf numFmtId="0" fontId="7" fillId="0" borderId="0" xfId="0" applyFont="1" applyAlignment="1">
      <alignment horizontal="left" vertical="center" wrapText="1"/>
    </xf>
    <xf numFmtId="0" fontId="13" fillId="0" borderId="7" xfId="0" applyFont="1" applyBorder="1" applyAlignment="1">
      <alignment vertical="center" wrapText="1"/>
    </xf>
    <xf numFmtId="9" fontId="7" fillId="0" borderId="0" xfId="0" applyNumberFormat="1" applyFont="1" applyAlignment="1">
      <alignment vertical="center" wrapText="1"/>
    </xf>
    <xf numFmtId="42" fontId="7" fillId="0" borderId="0" xfId="0" applyNumberFormat="1" applyFont="1" applyAlignment="1">
      <alignment vertical="center" wrapText="1"/>
    </xf>
    <xf numFmtId="0" fontId="18" fillId="0" borderId="0" xfId="0" applyFont="1" applyAlignment="1">
      <alignment vertical="center" wrapText="1"/>
    </xf>
    <xf numFmtId="0" fontId="12" fillId="0" borderId="0" xfId="0" applyFont="1" applyAlignment="1">
      <alignment vertical="center" wrapText="1"/>
    </xf>
    <xf numFmtId="0" fontId="4" fillId="0" borderId="0" xfId="0" applyFont="1" applyAlignment="1">
      <alignment horizontal="right" vertical="center" wrapText="1"/>
    </xf>
    <xf numFmtId="14" fontId="4" fillId="0" borderId="0" xfId="0" applyNumberFormat="1" applyFont="1" applyAlignment="1">
      <alignment vertical="center" wrapText="1"/>
    </xf>
    <xf numFmtId="0" fontId="19" fillId="2" borderId="0" xfId="0" applyFont="1" applyFill="1" applyAlignment="1">
      <alignment vertical="center" wrapText="1"/>
    </xf>
    <xf numFmtId="0" fontId="20" fillId="2" borderId="0" xfId="0" applyFont="1" applyFill="1" applyAlignment="1">
      <alignment vertical="center" wrapText="1"/>
    </xf>
    <xf numFmtId="42" fontId="19" fillId="2" borderId="0" xfId="0" applyNumberFormat="1" applyFont="1" applyFill="1" applyAlignment="1">
      <alignment vertical="center" wrapText="1"/>
    </xf>
    <xf numFmtId="0" fontId="19" fillId="2" borderId="0" xfId="0" applyFont="1" applyFill="1" applyAlignment="1">
      <alignment horizontal="right" vertical="center" wrapText="1"/>
    </xf>
    <xf numFmtId="42" fontId="20" fillId="2" borderId="0" xfId="0" applyNumberFormat="1" applyFont="1" applyFill="1" applyAlignment="1">
      <alignment vertical="center" wrapText="1"/>
    </xf>
    <xf numFmtId="0" fontId="19" fillId="2" borderId="7" xfId="0" applyFont="1" applyFill="1" applyBorder="1" applyAlignment="1">
      <alignment vertical="center" wrapText="1"/>
    </xf>
    <xf numFmtId="0" fontId="19" fillId="0" borderId="0" xfId="0" applyFont="1" applyAlignment="1">
      <alignment wrapText="1"/>
    </xf>
    <xf numFmtId="14" fontId="12" fillId="0" borderId="0" xfId="0" applyNumberFormat="1" applyFont="1" applyAlignment="1">
      <alignment horizontal="center" wrapText="1"/>
    </xf>
    <xf numFmtId="0" fontId="12" fillId="0" borderId="7" xfId="0" applyFont="1" applyBorder="1" applyAlignment="1">
      <alignment wrapText="1"/>
    </xf>
    <xf numFmtId="0" fontId="2" fillId="0" borderId="1" xfId="0" applyFont="1" applyBorder="1" applyAlignment="1">
      <alignment vertical="center"/>
    </xf>
    <xf numFmtId="0" fontId="3" fillId="0" borderId="1" xfId="0" applyFont="1" applyBorder="1" applyAlignment="1">
      <alignment vertical="center"/>
    </xf>
    <xf numFmtId="0" fontId="4" fillId="0" borderId="0" xfId="0" applyFont="1" applyAlignment="1">
      <alignment vertical="center"/>
    </xf>
    <xf numFmtId="0" fontId="5" fillId="2" borderId="2" xfId="0" applyFont="1" applyFill="1" applyBorder="1" applyAlignment="1">
      <alignment vertical="center" wrapText="1"/>
    </xf>
    <xf numFmtId="42" fontId="5" fillId="2" borderId="2" xfId="1" applyFont="1" applyFill="1" applyBorder="1" applyAlignment="1" applyProtection="1">
      <alignment vertical="center" wrapText="1"/>
    </xf>
    <xf numFmtId="0" fontId="6" fillId="3" borderId="2" xfId="0" applyFont="1" applyFill="1" applyBorder="1" applyAlignment="1">
      <alignment vertical="center" wrapText="1"/>
    </xf>
    <xf numFmtId="15" fontId="5" fillId="2" borderId="2" xfId="0" applyNumberFormat="1" applyFont="1" applyFill="1" applyBorder="1" applyAlignment="1">
      <alignment vertical="center" wrapText="1"/>
    </xf>
    <xf numFmtId="15" fontId="5" fillId="4" borderId="2" xfId="0" applyNumberFormat="1" applyFont="1" applyFill="1" applyBorder="1" applyAlignment="1">
      <alignment vertical="center" wrapText="1"/>
    </xf>
    <xf numFmtId="0" fontId="6" fillId="3" borderId="2" xfId="0" applyFont="1" applyFill="1" applyBorder="1" applyAlignment="1">
      <alignment horizontal="center" vertical="center" wrapText="1"/>
    </xf>
    <xf numFmtId="14" fontId="7" fillId="0" borderId="0" xfId="0" applyNumberFormat="1" applyFont="1" applyAlignment="1">
      <alignment horizontal="right" vertical="center" wrapText="1"/>
    </xf>
    <xf numFmtId="0" fontId="7" fillId="0" borderId="0" xfId="0" applyFont="1" applyAlignment="1">
      <alignment vertical="center"/>
    </xf>
    <xf numFmtId="167" fontId="7" fillId="0" borderId="0" xfId="0" applyNumberFormat="1" applyFont="1" applyAlignment="1">
      <alignment horizontal="left" vertical="center" wrapText="1"/>
    </xf>
    <xf numFmtId="0" fontId="7" fillId="9" borderId="0" xfId="0" applyFont="1" applyFill="1" applyAlignment="1">
      <alignment vertical="center" wrapText="1"/>
    </xf>
    <xf numFmtId="10" fontId="7" fillId="0" borderId="0" xfId="2" applyNumberFormat="1" applyFont="1" applyFill="1" applyAlignment="1" applyProtection="1">
      <alignment horizontal="center" vertical="center" wrapText="1"/>
    </xf>
    <xf numFmtId="0" fontId="24" fillId="0" borderId="0" xfId="0" applyFont="1" applyAlignment="1">
      <alignment vertical="center" wrapText="1"/>
    </xf>
    <xf numFmtId="0" fontId="7" fillId="6" borderId="0" xfId="0" applyFont="1" applyFill="1" applyAlignment="1">
      <alignment vertical="center" wrapText="1"/>
    </xf>
    <xf numFmtId="15" fontId="7" fillId="0" borderId="0" xfId="0" applyNumberFormat="1" applyFont="1" applyAlignment="1">
      <alignment horizontal="right" vertical="center" wrapText="1"/>
    </xf>
    <xf numFmtId="1" fontId="7" fillId="0" borderId="0" xfId="0" applyNumberFormat="1" applyFont="1" applyAlignment="1">
      <alignment vertical="center" wrapText="1"/>
    </xf>
    <xf numFmtId="10" fontId="25" fillId="0" borderId="0" xfId="2" applyNumberFormat="1" applyFont="1" applyFill="1" applyAlignment="1" applyProtection="1">
      <alignment horizontal="center" vertical="center" wrapText="1"/>
    </xf>
    <xf numFmtId="0" fontId="22" fillId="0" borderId="0" xfId="0" applyFont="1" applyAlignment="1">
      <alignment vertical="center" wrapText="1"/>
    </xf>
    <xf numFmtId="10" fontId="27" fillId="0" borderId="0" xfId="2" applyNumberFormat="1" applyFont="1" applyFill="1" applyAlignment="1" applyProtection="1">
      <alignment horizontal="center" vertical="center" wrapText="1"/>
    </xf>
    <xf numFmtId="0" fontId="25" fillId="0" borderId="0" xfId="0" applyFont="1" applyAlignment="1">
      <alignment vertical="center" wrapText="1"/>
    </xf>
    <xf numFmtId="9" fontId="7" fillId="0" borderId="0" xfId="2" applyFont="1" applyFill="1" applyBorder="1" applyAlignment="1" applyProtection="1">
      <alignment horizontal="center" vertical="center" wrapText="1"/>
    </xf>
    <xf numFmtId="10" fontId="7" fillId="0" borderId="0" xfId="2" applyNumberFormat="1" applyFont="1" applyFill="1" applyBorder="1" applyAlignment="1" applyProtection="1">
      <alignment horizontal="center" vertical="center" wrapText="1"/>
    </xf>
    <xf numFmtId="14" fontId="7" fillId="7" borderId="0" xfId="0" applyNumberFormat="1" applyFont="1" applyFill="1" applyAlignment="1">
      <alignment horizontal="right" vertical="center" wrapText="1"/>
    </xf>
    <xf numFmtId="10" fontId="4" fillId="0" borderId="0" xfId="2" applyNumberFormat="1" applyFont="1" applyFill="1" applyAlignment="1" applyProtection="1">
      <alignment horizontal="center" vertical="center" wrapText="1"/>
    </xf>
    <xf numFmtId="164" fontId="7" fillId="0" borderId="0" xfId="0" applyNumberFormat="1" applyFont="1" applyAlignment="1">
      <alignment vertical="center" wrapText="1"/>
    </xf>
    <xf numFmtId="164" fontId="7" fillId="0" borderId="0" xfId="0" applyNumberFormat="1" applyFont="1" applyAlignment="1">
      <alignment horizontal="right" vertical="center" wrapText="1"/>
    </xf>
    <xf numFmtId="0" fontId="10" fillId="0" borderId="0" xfId="0" applyFont="1" applyAlignment="1">
      <alignment vertical="center" wrapText="1"/>
    </xf>
    <xf numFmtId="14" fontId="4" fillId="0" borderId="0" xfId="0" applyNumberFormat="1" applyFont="1" applyAlignment="1">
      <alignment vertical="center"/>
    </xf>
    <xf numFmtId="0" fontId="4" fillId="0" borderId="0" xfId="0" applyFont="1" applyAlignment="1">
      <alignment horizontal="right" vertical="center"/>
    </xf>
    <xf numFmtId="14" fontId="4" fillId="0" borderId="0" xfId="0" applyNumberFormat="1" applyFont="1" applyAlignment="1">
      <alignment horizontal="right" vertical="center"/>
    </xf>
    <xf numFmtId="43" fontId="4" fillId="0" borderId="0" xfId="0" applyNumberFormat="1" applyFont="1" applyAlignment="1">
      <alignment vertical="center"/>
    </xf>
    <xf numFmtId="42" fontId="4" fillId="0" borderId="0" xfId="0" applyNumberFormat="1" applyFont="1" applyAlignment="1">
      <alignment vertical="center"/>
    </xf>
    <xf numFmtId="14" fontId="7" fillId="0" borderId="0" xfId="0" applyNumberFormat="1" applyFont="1" applyAlignment="1">
      <alignment vertical="center"/>
    </xf>
    <xf numFmtId="14" fontId="7" fillId="0" borderId="0" xfId="0" applyNumberFormat="1" applyFont="1" applyAlignment="1">
      <alignment horizontal="right" vertical="center"/>
    </xf>
    <xf numFmtId="0" fontId="23" fillId="0" borderId="0" xfId="0" applyFont="1" applyAlignment="1">
      <alignment vertical="center" wrapText="1"/>
    </xf>
    <xf numFmtId="0" fontId="10" fillId="0" borderId="0" xfId="0" applyFont="1" applyAlignment="1">
      <alignment vertical="center"/>
    </xf>
    <xf numFmtId="14" fontId="27" fillId="0" borderId="0" xfId="0" applyNumberFormat="1" applyFont="1" applyAlignment="1">
      <alignment vertical="center"/>
    </xf>
    <xf numFmtId="0" fontId="26" fillId="0" borderId="0" xfId="0" applyFont="1" applyAlignment="1">
      <alignment vertical="center" wrapText="1"/>
    </xf>
    <xf numFmtId="0" fontId="22" fillId="0" borderId="9" xfId="0" applyFont="1" applyBorder="1" applyAlignment="1">
      <alignment vertical="center" wrapText="1"/>
    </xf>
    <xf numFmtId="0" fontId="9" fillId="0" borderId="0" xfId="0" applyFont="1" applyAlignment="1">
      <alignment vertical="center" wrapText="1"/>
    </xf>
    <xf numFmtId="166" fontId="9" fillId="0" borderId="0" xfId="2" applyNumberFormat="1" applyFont="1" applyFill="1" applyAlignment="1" applyProtection="1">
      <alignment horizontal="center" vertical="center" wrapText="1"/>
    </xf>
    <xf numFmtId="9" fontId="9" fillId="0" borderId="0" xfId="2" applyFont="1" applyFill="1" applyAlignment="1" applyProtection="1">
      <alignment horizontal="center" vertical="center" wrapText="1"/>
    </xf>
    <xf numFmtId="0" fontId="4" fillId="0" borderId="0" xfId="0" applyFont="1" applyAlignment="1">
      <alignment wrapText="1"/>
    </xf>
    <xf numFmtId="0" fontId="10" fillId="8" borderId="8" xfId="0" applyFont="1" applyFill="1" applyBorder="1" applyAlignment="1">
      <alignment vertical="center" wrapText="1"/>
    </xf>
    <xf numFmtId="0" fontId="10" fillId="0" borderId="0" xfId="0" applyFont="1" applyAlignment="1">
      <alignment horizontal="center" vertical="center" wrapText="1"/>
    </xf>
    <xf numFmtId="0" fontId="28" fillId="0" borderId="0" xfId="0" applyFont="1"/>
    <xf numFmtId="166" fontId="4" fillId="0" borderId="0" xfId="2" applyNumberFormat="1" applyFont="1" applyFill="1" applyAlignment="1" applyProtection="1">
      <alignment horizontal="center" vertical="center" wrapText="1"/>
    </xf>
    <xf numFmtId="0" fontId="28" fillId="0" borderId="0" xfId="0" applyFont="1" applyAlignment="1">
      <alignment vertical="center"/>
    </xf>
    <xf numFmtId="9" fontId="27" fillId="0" borderId="0" xfId="2" applyFont="1" applyFill="1" applyAlignment="1" applyProtection="1">
      <alignment horizontal="center" vertical="center" wrapText="1"/>
    </xf>
    <xf numFmtId="42" fontId="27" fillId="0" borderId="0" xfId="1" applyFont="1" applyAlignment="1" applyProtection="1">
      <alignment vertical="center"/>
    </xf>
    <xf numFmtId="168" fontId="4" fillId="0" borderId="0" xfId="0" applyNumberFormat="1" applyFont="1" applyAlignment="1">
      <alignment vertical="center"/>
    </xf>
    <xf numFmtId="0" fontId="4" fillId="2" borderId="0" xfId="0" applyFont="1" applyFill="1" applyAlignment="1">
      <alignment vertical="center"/>
    </xf>
    <xf numFmtId="0" fontId="4" fillId="2" borderId="0" xfId="0" applyFont="1" applyFill="1" applyAlignment="1">
      <alignment vertical="center" wrapText="1"/>
    </xf>
    <xf numFmtId="42" fontId="4" fillId="2" borderId="0" xfId="0" applyNumberFormat="1" applyFont="1" applyFill="1" applyAlignment="1">
      <alignment vertical="center"/>
    </xf>
    <xf numFmtId="4" fontId="4" fillId="0" borderId="0" xfId="0" applyNumberFormat="1" applyFont="1" applyAlignment="1">
      <alignment vertical="center"/>
    </xf>
    <xf numFmtId="41" fontId="4" fillId="0" borderId="0" xfId="3" applyFont="1" applyAlignment="1" applyProtection="1">
      <alignment vertical="center"/>
    </xf>
    <xf numFmtId="9" fontId="4" fillId="0" borderId="0" xfId="0" applyNumberFormat="1" applyFont="1" applyAlignment="1">
      <alignment vertical="center"/>
    </xf>
    <xf numFmtId="10" fontId="4" fillId="0" borderId="0" xfId="2" applyNumberFormat="1" applyFont="1" applyAlignment="1" applyProtection="1">
      <alignment vertical="center"/>
    </xf>
    <xf numFmtId="1" fontId="4" fillId="0" borderId="0" xfId="0" applyNumberFormat="1" applyFont="1" applyAlignment="1">
      <alignment vertical="center"/>
    </xf>
    <xf numFmtId="9" fontId="4" fillId="0" borderId="0" xfId="2" applyFont="1" applyAlignment="1" applyProtection="1">
      <alignment vertical="center"/>
    </xf>
    <xf numFmtId="0" fontId="3" fillId="0" borderId="1" xfId="0" applyFont="1" applyBorder="1" applyAlignment="1">
      <alignment vertical="center" wrapText="1"/>
    </xf>
    <xf numFmtId="0" fontId="14" fillId="0" borderId="0" xfId="0" applyFont="1" applyAlignment="1">
      <alignment vertical="center" wrapText="1"/>
    </xf>
    <xf numFmtId="0" fontId="15" fillId="2" borderId="2" xfId="0" applyFont="1" applyFill="1" applyBorder="1" applyAlignment="1">
      <alignment vertical="center" wrapText="1"/>
    </xf>
    <xf numFmtId="49" fontId="15" fillId="2" borderId="2" xfId="0" applyNumberFormat="1" applyFont="1" applyFill="1" applyBorder="1" applyAlignment="1">
      <alignment vertical="center" wrapText="1"/>
    </xf>
    <xf numFmtId="15" fontId="15" fillId="2" borderId="2" xfId="0" applyNumberFormat="1" applyFont="1" applyFill="1" applyBorder="1" applyAlignment="1">
      <alignment vertical="center" wrapText="1"/>
    </xf>
    <xf numFmtId="0" fontId="16" fillId="3" borderId="2" xfId="0" applyFont="1" applyFill="1" applyBorder="1" applyAlignment="1">
      <alignment vertical="center" wrapText="1"/>
    </xf>
    <xf numFmtId="0" fontId="5" fillId="4" borderId="3" xfId="0" applyFont="1" applyFill="1" applyBorder="1" applyAlignment="1">
      <alignment vertical="center" wrapText="1"/>
    </xf>
    <xf numFmtId="0" fontId="16" fillId="5" borderId="4" xfId="0" applyFont="1" applyFill="1" applyBorder="1" applyAlignment="1">
      <alignment vertical="center" wrapText="1"/>
    </xf>
    <xf numFmtId="0" fontId="17" fillId="0" borderId="0" xfId="0" applyFont="1" applyAlignment="1">
      <alignment vertical="center" wrapText="1"/>
    </xf>
    <xf numFmtId="14" fontId="17" fillId="0" borderId="0" xfId="0" applyNumberFormat="1" applyFont="1" applyAlignment="1">
      <alignment vertical="center" wrapText="1"/>
    </xf>
    <xf numFmtId="0" fontId="13" fillId="0" borderId="0" xfId="0" applyFont="1" applyAlignment="1">
      <alignment vertical="center" wrapText="1"/>
    </xf>
    <xf numFmtId="42" fontId="17" fillId="0" borderId="0" xfId="0" applyNumberFormat="1" applyFont="1" applyAlignment="1">
      <alignment vertical="center" wrapText="1"/>
    </xf>
    <xf numFmtId="0" fontId="17" fillId="0" borderId="0" xfId="0" applyFont="1" applyAlignment="1">
      <alignment horizontal="right" vertical="center" wrapText="1"/>
    </xf>
    <xf numFmtId="14" fontId="17" fillId="0" borderId="0" xfId="0" applyNumberFormat="1" applyFont="1" applyAlignment="1">
      <alignment horizontal="center" vertical="center"/>
    </xf>
    <xf numFmtId="14" fontId="17" fillId="0" borderId="0" xfId="0" applyNumberFormat="1" applyFont="1" applyAlignment="1">
      <alignment horizontal="center" vertical="center" wrapText="1"/>
    </xf>
    <xf numFmtId="0" fontId="0" fillId="0" borderId="0" xfId="0" applyAlignment="1">
      <alignment vertical="center" wrapText="1"/>
    </xf>
    <xf numFmtId="9" fontId="0" fillId="0" borderId="0" xfId="2" applyFont="1" applyFill="1" applyAlignment="1" applyProtection="1">
      <alignment horizontal="center" vertical="center" wrapText="1"/>
    </xf>
    <xf numFmtId="9" fontId="0" fillId="0" borderId="0" xfId="2" applyFont="1" applyAlignment="1" applyProtection="1">
      <alignment horizontal="center" vertical="center" wrapText="1"/>
    </xf>
    <xf numFmtId="9" fontId="17" fillId="0" borderId="0" xfId="2" applyFont="1" applyFill="1" applyAlignment="1" applyProtection="1">
      <alignment horizontal="center" vertical="center" wrapText="1"/>
    </xf>
    <xf numFmtId="9" fontId="17" fillId="0" borderId="0" xfId="2" applyFont="1" applyAlignment="1" applyProtection="1">
      <alignment horizontal="center" vertical="center" wrapText="1"/>
    </xf>
    <xf numFmtId="0" fontId="17" fillId="2" borderId="0" xfId="0" applyFont="1" applyFill="1" applyAlignment="1">
      <alignment vertical="center" wrapText="1"/>
    </xf>
    <xf numFmtId="0" fontId="13" fillId="2" borderId="0" xfId="0" applyFont="1" applyFill="1" applyAlignment="1">
      <alignment vertical="center" wrapText="1"/>
    </xf>
    <xf numFmtId="42" fontId="0" fillId="2" borderId="0" xfId="0" applyNumberFormat="1" applyFill="1"/>
    <xf numFmtId="0" fontId="0" fillId="2" borderId="0" xfId="0" applyFill="1"/>
    <xf numFmtId="42" fontId="17" fillId="2" borderId="0" xfId="0" applyNumberFormat="1" applyFont="1" applyFill="1" applyAlignment="1">
      <alignment vertical="center" wrapText="1"/>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cellXfs>
  <cellStyles count="4">
    <cellStyle name="Millares [0]" xfId="3" builtinId="6"/>
    <cellStyle name="Moneda [0]" xfId="1" builtinId="7"/>
    <cellStyle name="Normal" xfId="0" builtinId="0"/>
    <cellStyle name="Porcentaje" xfId="2" builtinId="5"/>
  </cellStyles>
  <dxfs count="158">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00B05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auto="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numFmt numFmtId="13" formatCode="0%"/>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numFmt numFmtId="1" formatCode="0"/>
      <protection locked="1" hidden="0"/>
    </dxf>
    <dxf>
      <font>
        <b val="0"/>
        <i val="0"/>
        <strike val="0"/>
        <condense val="0"/>
        <extend val="0"/>
        <outline val="0"/>
        <shadow val="0"/>
        <u val="none"/>
        <vertAlign val="baseline"/>
        <sz val="11"/>
        <color auto="1"/>
        <name val="Calibri"/>
        <family val="2"/>
        <scheme val="minor"/>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numFmt numFmtId="1" formatCode="0"/>
      <protection locked="1" hidden="0"/>
    </dxf>
    <dxf>
      <font>
        <b val="0"/>
        <i val="0"/>
        <strike val="0"/>
        <condense val="0"/>
        <extend val="0"/>
        <outline val="0"/>
        <shadow val="0"/>
        <u val="none"/>
        <vertAlign val="baseline"/>
        <sz val="11"/>
        <color auto="1"/>
        <name val="Calibri"/>
        <family val="2"/>
        <scheme val="minor"/>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numFmt numFmtId="32" formatCode="_-&quot;$&quot;\ * #,##0_-;\-&quot;$&quot;\ * #,##0_-;_-&quot;$&quot;\ * &quot;-&quot;_-;_-@_-"/>
      <protection locked="1" hidden="0"/>
    </dxf>
    <dxf>
      <font>
        <b val="0"/>
        <i val="0"/>
        <strike val="0"/>
        <condense val="0"/>
        <extend val="0"/>
        <outline val="0"/>
        <shadow val="0"/>
        <u val="none"/>
        <vertAlign val="baseline"/>
        <sz val="11"/>
        <color auto="1"/>
        <name val="Calibri"/>
        <family val="2"/>
        <scheme val="minor"/>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ill>
        <patternFill patternType="solid">
          <fgColor indexed="64"/>
          <bgColor rgb="FF00B050"/>
        </patternFill>
      </fill>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numFmt numFmtId="32" formatCode="_-&quot;$&quot;\ * #,##0_-;\-&quot;$&quot;\ * #,##0_-;_-&quot;$&quot;\ * &quot;-&quot;_-;_-@_-"/>
      <fill>
        <patternFill patternType="solid">
          <fgColor indexed="64"/>
          <bgColor rgb="FF00B050"/>
        </patternFill>
      </fill>
      <protection locked="1" hidden="0"/>
    </dxf>
    <dxf>
      <font>
        <sz val="9"/>
        <color auto="1"/>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protection locked="1" hidden="0"/>
    </dxf>
    <dxf>
      <fill>
        <patternFill patternType="solid">
          <fgColor indexed="64"/>
          <bgColor rgb="FF00B050"/>
        </patternFill>
      </fill>
      <protection locked="1" hidden="0"/>
    </dxf>
    <dxf>
      <border outline="0">
        <top style="medium">
          <color auto="1"/>
        </top>
        <bottom style="thin">
          <color indexed="64"/>
        </bottom>
      </border>
    </dxf>
    <dxf>
      <protection locked="1" hidden="0"/>
    </dxf>
    <dxf>
      <border outline="0">
        <bottom style="medium">
          <color auto="1"/>
        </bottom>
      </border>
    </dxf>
    <dxf>
      <font>
        <b/>
        <i val="0"/>
        <strike val="0"/>
        <condense val="0"/>
        <extend val="0"/>
        <outline val="0"/>
        <shadow val="0"/>
        <u val="none"/>
        <vertAlign val="baseline"/>
        <sz val="11"/>
        <color indexed="9"/>
        <name val="Calibri"/>
        <family val="2"/>
        <scheme val="minor"/>
      </font>
      <fill>
        <patternFill patternType="solid">
          <fgColor indexed="64"/>
          <bgColor indexed="54"/>
        </patternFill>
      </fill>
      <alignment horizontal="general" vertical="center" textRotation="0" wrapText="1" indent="0" justifyLastLine="0" shrinkToFit="0" readingOrder="0"/>
      <border diagonalUp="0" diagonalDown="0">
        <left style="medium">
          <color auto="1"/>
        </left>
        <right style="medium">
          <color auto="1"/>
        </right>
        <top/>
        <bottom/>
      </border>
      <protection locked="1" hidden="0"/>
    </dxf>
    <dxf>
      <font>
        <b val="0"/>
        <i val="0"/>
        <strike val="0"/>
        <condense val="0"/>
        <extend val="0"/>
        <outline val="0"/>
        <shadow val="0"/>
        <u val="none"/>
        <vertAlign val="baseline"/>
        <sz val="9"/>
        <color theme="1"/>
        <name val="Calibri"/>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solid">
          <fgColor indexed="64"/>
          <bgColor rgb="FFFFFF0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solid">
          <fgColor indexed="64"/>
          <bgColor rgb="FFFFFF0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 formatCode="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2" formatCode="_-&quot;$&quot;\ * #,##0_-;\-&quot;$&quot;\ * #,##0_-;_-&quot;$&quot;\ * &quot;-&quot;_-;_-@_-"/>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ill>
        <patternFill patternType="solid">
          <fgColor indexed="64"/>
          <bgColor rgb="FF00B050"/>
        </patternFill>
      </fill>
      <protection locked="1" hidden="0"/>
    </dxf>
    <dxf>
      <border outline="0">
        <top style="medium">
          <color auto="1"/>
        </top>
        <bottom style="thin">
          <color indexed="64"/>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protection locked="1" hidden="0"/>
    </dxf>
    <dxf>
      <font>
        <b/>
        <i val="0"/>
        <strike val="0"/>
        <condense val="0"/>
        <extend val="0"/>
        <outline val="0"/>
        <shadow val="0"/>
        <u val="none"/>
        <vertAlign val="baseline"/>
        <sz val="11"/>
        <color indexed="9"/>
        <name val="Calibri"/>
        <family val="2"/>
        <scheme val="none"/>
      </font>
      <fill>
        <patternFill patternType="solid">
          <fgColor indexed="64"/>
          <bgColor rgb="FF00B050"/>
        </patternFill>
      </fill>
      <alignment horizontal="general" vertical="center" textRotation="0" wrapText="1" indent="0" justifyLastLine="0" shrinkToFit="0" readingOrder="0"/>
      <border diagonalUp="0" diagonalDown="0">
        <left style="medium">
          <color auto="1"/>
        </left>
        <right style="medium">
          <color auto="1"/>
        </right>
        <top/>
        <bottom/>
      </border>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border diagonalUp="0" diagonalDown="0">
        <left/>
        <right style="thin">
          <color indexed="64"/>
        </right>
        <top/>
        <bottom/>
      </border>
      <protection locked="1" hidden="0"/>
    </dxf>
    <dxf>
      <font>
        <strike val="0"/>
        <outline val="0"/>
        <shadow val="0"/>
        <u val="none"/>
        <vertAlign val="baseline"/>
        <sz val="9"/>
        <name val="Calibri"/>
        <family val="2"/>
        <scheme val="minor"/>
      </font>
      <border diagonalUp="0" diagonalDown="0">
        <right style="thin">
          <color indexed="64"/>
        </right>
      </border>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solid">
          <fgColor indexed="64"/>
          <bgColor rgb="FFFFFF0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solid">
          <fgColor indexed="64"/>
          <bgColor rgb="FFFFFF0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9" formatCode="d/mm/yyyy"/>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numFmt numFmtId="32" formatCode="_-&quot;$&quot;\ * #,##0_-;\-&quot;$&quot;\ * #,##0_-;_-&quot;$&quot;\ * &quot;-&quot;_-;_-@_-"/>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rgb="FF00B05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protection locked="1" hidden="0"/>
    </dxf>
    <dxf>
      <font>
        <strike val="0"/>
        <outline val="0"/>
        <shadow val="0"/>
        <u val="none"/>
        <vertAlign val="baseline"/>
        <sz val="12"/>
        <name val="Calibri"/>
        <family val="2"/>
        <scheme val="none"/>
      </font>
      <fill>
        <patternFill patternType="solid">
          <fgColor indexed="64"/>
          <bgColor rgb="FF00B050"/>
        </patternFill>
      </fill>
      <protection locked="1" hidden="0"/>
    </dxf>
    <dxf>
      <border outline="0">
        <top style="medium">
          <color auto="1"/>
        </top>
        <bottom style="thin">
          <color indexed="64"/>
        </bottom>
      </border>
    </dxf>
    <dxf>
      <protection locked="1" hidden="0"/>
    </dxf>
    <dxf>
      <border>
        <bottom style="medium">
          <color indexed="64"/>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0980nas\GABS\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estivos"/>
      <sheetName val="ref"/>
      <sheetName val="referencia 2018"/>
      <sheetName val="Control Requerimientos"/>
      <sheetName val="PAA 2020"/>
      <sheetName val="seguimiento trimestral"/>
      <sheetName val="Hoja1"/>
      <sheetName val="PAA2021"/>
      <sheetName val="GABS"/>
      <sheetName val="Hoja2"/>
      <sheetName val="CANTIDADES"/>
      <sheetName val="pendientes PAA"/>
      <sheetName val=""/>
      <sheetName val="referencia_2018"/>
      <sheetName val="Control_Requerimientos"/>
      <sheetName val="PAA_2020"/>
      <sheetName val="seguimiento_trimestral"/>
      <sheetName val="pendientes_PAA"/>
    </sheetNames>
    <sheetDataSet>
      <sheetData sheetId="0"/>
      <sheetData sheetId="1"/>
      <sheetData sheetId="2"/>
      <sheetData sheetId="3">
        <row r="1">
          <cell r="A1" t="str">
            <v>presidencia_</v>
          </cell>
        </row>
        <row r="2">
          <cell r="A2" t="str">
            <v>secretaria_general</v>
          </cell>
        </row>
        <row r="3">
          <cell r="A3" t="str">
            <v>vicepresidencia_comercial_</v>
          </cell>
        </row>
        <row r="4">
          <cell r="A4" t="str">
            <v>vicepresidencia_desarrollo_corporativo</v>
          </cell>
        </row>
        <row r="5">
          <cell r="A5" t="str">
            <v>vicepresidencia_financiera</v>
          </cell>
        </row>
        <row r="6">
          <cell r="A6" t="str">
            <v>vicepresidencia_indemnizaciones</v>
          </cell>
        </row>
        <row r="7">
          <cell r="A7" t="str">
            <v>vicepresidencia_juridica</v>
          </cell>
        </row>
        <row r="8">
          <cell r="A8" t="str">
            <v>vicepresidencia_tecnica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5E50F208-ACA2-48F1-8ED7-AA0267DB2B3A}"/>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E8DC48-63FF-4981-B793-AEEFC919C6B1}"/>
  <namedSheetView name="Vista 2" id="{3C5D7815-C69F-44FF-8F72-D26B4B61FE47}"/>
  <namedSheetView name="Vista 3" id="{98123D15-C0AF-4E2F-82F3-2C9555661264}"/>
  <namedSheetView name="Vista 4" id="{782B530E-327F-48A1-B08D-20D247E995E7}"/>
  <namedSheetView name="Vista 5" id="{8B5FC839-F395-4958-AA19-804FE1B0DC15}"/>
</namedSheetViews>
</file>

<file path=xl/persons/person.xml><?xml version="1.0" encoding="utf-8"?>
<personList xmlns="http://schemas.microsoft.com/office/spreadsheetml/2018/threadedcomments" xmlns:x="http://schemas.openxmlformats.org/spreadsheetml/2006/main">
  <person displayName="SANDRA JANET RAMIREZ SAYAGO" id="{F31FF176-714E-4A84-8FF3-36A61C9D371F}" userId="S::SANDRAJ.RAMIREZ@PREVISORA.GOV.CO::a3d9a81f-c13c-47a8-a51b-8c07268a5ed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E12432-968B-4DF1-B4FF-0689C3B77ACB}" name="Tabla3" displayName="Tabla3" ref="A2:X38" totalsRowCount="1" headerRowDxfId="157" dataDxfId="155" totalsRowDxfId="153" headerRowBorderDxfId="156" tableBorderDxfId="154">
  <autoFilter ref="A2:X37" xr:uid="{94E12432-968B-4DF1-B4FF-0689C3B77ACB}"/>
  <tableColumns count="24">
    <tableColumn id="1" xr3:uid="{7747F14B-D03F-4E47-A35F-CBC84A7EC8E8}" name="VICEPRESIDENCIA" totalsRowFunction="count" dataDxfId="152" totalsRowDxfId="151"/>
    <tableColumn id="2" xr3:uid="{714A89C8-2E49-4627-9AA2-27DDD31A943A}" name="ÁREA QUE CONTRATA" totalsRowFunction="count" dataDxfId="150" totalsRowDxfId="149"/>
    <tableColumn id="20" xr3:uid="{E26645C5-E2E7-4398-85F3-085538E5D3C9}" name="MODALIDAD CONTRATACIÓN" totalsRowFunction="count" dataDxfId="148" totalsRowDxfId="147"/>
    <tableColumn id="3" xr3:uid="{5058A91B-B311-41EF-9D63-ABCCAEE99464}" name="N° CONTRATO" totalsRowFunction="count" dataDxfId="146" totalsRowDxfId="145"/>
    <tableColumn id="21" xr3:uid="{3F03A5C7-1BFA-4A23-BC9B-6E4155D4CD8C}" name="FECHA SUSCRIPCIÓN CONTRATO_x000a_(dd/mm/aaaa)" dataDxfId="144" totalsRowDxfId="143"/>
    <tableColumn id="4" xr3:uid="{A0249FD4-4DA3-454E-BF81-30AEB1F4A82F}" name="CLASE DE CONTRATO" dataDxfId="142" totalsRowDxfId="141"/>
    <tableColumn id="5" xr3:uid="{1B8E523E-1C3B-49DD-A4F6-BABBEB1D580E}" name="OBJETO DEL CONTRATO" dataDxfId="140" totalsRowDxfId="139"/>
    <tableColumn id="10" xr3:uid="{3D9FAA93-1822-4DC1-B97B-66601D848EA4}" name="VALOR INICIAL CONTRATO + IVA" totalsRowFunction="sum" dataDxfId="138" totalsRowDxfId="137"/>
    <tableColumn id="31" xr3:uid="{5F53B6BD-946E-43A3-91A9-3A6D6109F937}" name="CONTRATISTA NATURALEZA" dataDxfId="136" totalsRowDxfId="135"/>
    <tableColumn id="7" xr3:uid="{BFF580D5-E074-4149-AD5E-70E850CFE97A}" name="TIPO DE IDENTIFICACIÓN PROVEEDOR" dataDxfId="134" totalsRowDxfId="133"/>
    <tableColumn id="8" xr3:uid="{FAAEA717-30FF-4729-B92D-222F4D6F2B52}" name="NÚMERO IDENTIFICACIÓN" dataDxfId="132" totalsRowDxfId="131"/>
    <tableColumn id="9" xr3:uid="{01EC31C9-20AA-4D5F-9C10-D8845FD86AE2}" name="CONTRATISTA: DÍGITO DE VERIFICACIÓN (NIT o RUT) " dataDxfId="130" totalsRowDxfId="129"/>
    <tableColumn id="6" xr3:uid="{C31E81CB-42D3-41C3-86A3-D0EF488899AA}" name="NOMBRE / RAZÓN SOCIAL DEL CONTRATISTA" dataDxfId="128" totalsRowDxfId="127"/>
    <tableColumn id="11" xr3:uid="{99A32238-F4FF-416E-B1FF-D7E9AEF91B82}" name="VALOR TOTAL ADICIONES + IVA" totalsRowFunction="sum" dataDxfId="126" totalsRowDxfId="125"/>
    <tableColumn id="23" xr3:uid="{CE2A39B7-27C7-4DD9-849D-4D87EBE5A8D9}" name="VALOR ACTUAL DEL CONTRATO (CON ADICIONES+IVA)" totalsRowFunction="sum" dataDxfId="124" totalsRowDxfId="123">
      <calculatedColumnFormula>+Tabla3[[#This Row],[VALOR INICIAL CONTRATO + IVA]]+Tabla3[[#This Row],[VALOR TOTAL ADICIONES + IVA]]</calculatedColumnFormula>
    </tableColumn>
    <tableColumn id="30" xr3:uid="{D68072C4-12EA-447D-B0EC-56D5E413636D}" name="PLAZO DEL CONTRATO INICIAL_x000a_(días)" dataDxfId="122" totalsRowDxfId="121">
      <calculatedColumnFormula>+Tabla3[[#This Row],[FECHA TERMINACIÓN CONTRATO
(dd/mm/aaaa)]]-Tabla3[[#This Row],[FECHA INICIO CONTRATO
(dd/mm/aaaa)]]</calculatedColumnFormula>
    </tableColumn>
    <tableColumn id="12" xr3:uid="{5B6FE505-348F-4291-9721-FB17CFB9C579}" name="FECHA INICIO CONTRATO_x000a_(dd/mm/aaaa)" dataDxfId="120" totalsRowDxfId="119"/>
    <tableColumn id="13" xr3:uid="{F966DE4D-BA66-4522-8B7C-580F53554A4A}" name="FECHA TERMINACIÓN CONTRATO_x000a_(dd/mm/aaaa)" dataDxfId="118" totalsRowDxfId="117"/>
    <tableColumn id="14" xr3:uid="{5CC4A107-8E9B-447C-A867-25390EA4CAB4}" name="FIN CONTRATO_x000a_(actual con prórrogas)_x000a_(dd/mm/aaaa)" dataDxfId="116" totalsRowDxfId="115"/>
    <tableColumn id="17" xr3:uid="{6E3220D8-9859-4DD1-8B3B-FAB57F5F3CA4}" name="NOMBRE DE SUPERVISOR" dataDxfId="114" totalsRowDxfId="113"/>
    <tableColumn id="15" xr3:uid="{9DEF9210-A969-49A2-ADF1-DCFFDDA66D0E}" name="PORCENTAJE DE AVANCE FÍSICO REAL" dataDxfId="112" totalsRowDxfId="111" dataCellStyle="Porcentaje"/>
    <tableColumn id="16" xr3:uid="{832BAC17-EB69-459F-B18C-330400971C53}" name="PORCENTAJE AVANCE PRESUPUESTAL REAL" dataDxfId="110" totalsRowDxfId="109" dataCellStyle="Porcentaje"/>
    <tableColumn id="22" xr3:uid="{499998C4-D0DF-4FF8-8067-12CBF269E019}" name="ESTADO DEL CONTRATO (EN EJECUCIÓN, EN LIQUIDACIÓN, POR LIQUIDAR, NO SE LIQUIDA)" dataDxfId="108" totalsRowDxfId="107"/>
    <tableColumn id="27" xr3:uid="{A1FD1B9D-FED6-4AF1-B2E3-0B68909B2BF2}" name="OBSERVACIONES" dataDxfId="106" totalsRowDxfId="10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364A12-5F13-4E9D-A446-7EAA4C9168BB}" name="Tabla17" displayName="Tabla17" ref="A2:X226" totalsRowCount="1" headerRowDxfId="104" dataDxfId="103" totalsRowDxfId="101" tableBorderDxfId="102">
  <autoFilter ref="A2:X225" xr:uid="{70B8AF11-B16B-4B0F-9B50-1551BF230354}"/>
  <tableColumns count="24">
    <tableColumn id="1" xr3:uid="{70BD05D1-7B29-494E-A935-74B9F0D45A32}" name="VICEPRESIDENCIA" totalsRowFunction="count" dataDxfId="100" totalsRowDxfId="23"/>
    <tableColumn id="2" xr3:uid="{F38F0338-4799-4EB2-994A-C23DD4E20F28}" name="ÁREA QUE CONTRATA" totalsRowFunction="count" dataDxfId="99" totalsRowDxfId="22"/>
    <tableColumn id="16" xr3:uid="{9C3FD3B4-7CF8-4F29-BD57-DA3FFA4945D0}" name="MODALIDAD DE CONTRATACIÓN" totalsRowFunction="count" dataDxfId="98" totalsRowDxfId="21"/>
    <tableColumn id="3" xr3:uid="{D81F9E6D-74F8-4324-8C93-FEF8E645BE74}" name="N° CONTRATO" totalsRowFunction="count" dataDxfId="97" totalsRowDxfId="20"/>
    <tableColumn id="15" xr3:uid="{4535D3AE-66DD-4AEB-828D-AD0E33116CED}" name="FECHA SUSCRIPCIÓN CONTRATO_x000a_(dd/mm/aaaa)" dataDxfId="96" totalsRowDxfId="19"/>
    <tableColumn id="4" xr3:uid="{A5927B74-7824-405C-A3FE-989C476C7DF4}" name="CLASE DE CONTRATO" dataDxfId="95" totalsRowDxfId="18"/>
    <tableColumn id="5" xr3:uid="{5B316FCC-409E-418F-83DE-F8CB0B7315AF}" name="OBJETO DEL CONTRATO" dataDxfId="94" totalsRowDxfId="17"/>
    <tableColumn id="10" xr3:uid="{6BF9A3F4-D7EE-47B1-BF84-F11C4101F4FD}" name="VALOR INICIAL DEL CONTRATO + IVA" totalsRowFunction="sum" dataDxfId="93" totalsRowDxfId="16" dataCellStyle="Moneda [0]"/>
    <tableColumn id="7" xr3:uid="{143A6374-64E8-4C4B-9A49-F903446D6C28}" name="TIPO DE IDENTIFICACIÓN CONTRATISTA" dataDxfId="92" totalsRowDxfId="15"/>
    <tableColumn id="8" xr3:uid="{FB7F7F7C-1446-4A55-963F-44F5C710A147}" name="NÚMERO IDENTIFICACIÓN" dataDxfId="91" totalsRowDxfId="14"/>
    <tableColumn id="9" xr3:uid="{AC9C8AED-EB51-4026-8A68-7A015A421759}" name="CONTRATISTA: DÍGITO DE VERIFICACIÓN (NIT o RUT) " dataDxfId="90" totalsRowDxfId="13"/>
    <tableColumn id="6" xr3:uid="{6F002CDC-E26F-42E9-BC9D-620D3611F682}" name="NOMBRE / RAZÓN SOCIAL DEL CONTRATISTA" dataDxfId="89" totalsRowDxfId="12"/>
    <tableColumn id="11" xr3:uid="{131AFB0C-5FA7-4C62-AEE9-0699B08411E2}" name="VALOR TOTAL ADICIONES + IVA" totalsRowFunction="sum" dataDxfId="88" totalsRowDxfId="11" dataCellStyle="Moneda [0]"/>
    <tableColumn id="20" xr3:uid="{6EB89C0A-63E8-4C13-9768-69C03D4D8617}" name="VALOR ACTUAL DEL CONTRATO (CON ADICIONES+IVA)" totalsRowFunction="sum" dataDxfId="87" totalsRowDxfId="10" dataCellStyle="Moneda [0]">
      <calculatedColumnFormula>+Tabla17[[#This Row],[VALOR INICIAL DEL CONTRATO + IVA]]+Tabla17[[#This Row],[VALOR TOTAL ADICIONES + IVA]]</calculatedColumnFormula>
    </tableColumn>
    <tableColumn id="21" xr3:uid="{CAE3008A-2123-4AD9-8F07-BCE77F2777AB}" name="PLAZO DEL CONTRATO (inicial)_x000a_(días)" dataDxfId="86" totalsRowDxfId="9" dataCellStyle="Moneda [0]">
      <calculatedColumnFormula>+Tabla17[[#This Row],[FECHA TERMINACIÓN CONTRATO
(dd/mm/aaaa)]]-Tabla17[[#This Row],[FECHA INICIO CONTRATO
(dd/mm/aaaa)]]</calculatedColumnFormula>
    </tableColumn>
    <tableColumn id="22" xr3:uid="{8B2F5AF5-16A8-4699-9DC4-C25748A29DD8}" name="ADICIONES: NÚMERO DE DÍAS" dataDxfId="85" totalsRowDxfId="8" dataCellStyle="Moneda [0]"/>
    <tableColumn id="12" xr3:uid="{F878DB6F-C249-42CC-BFEC-727066A9C7FE}" name="FECHA INICIO CONTRATO_x000a_(dd/mm/aaaa)" dataDxfId="84" totalsRowDxfId="7"/>
    <tableColumn id="13" xr3:uid="{BDA0B68F-6B6D-4A96-8A33-5A9D2633212A}" name="FECHA TERMINACIÓN CONTRATO_x000a_(dd/mm/aaaa)" dataDxfId="83" totalsRowDxfId="6"/>
    <tableColumn id="14" xr3:uid="{5C5F1BEB-BC86-4B14-A6F4-2C7767DD9A15}" name="FIN CONTRATO_x000a_(actual con prórrogas)_x000a_(dd/mm/aaaa)" dataDxfId="82" totalsRowDxfId="5"/>
    <tableColumn id="17" xr3:uid="{8D5C65DC-CB5A-44EA-BE9E-33319A25E12B}" name="NOMBRE DE SUPERVISOR" dataDxfId="81" totalsRowDxfId="4"/>
    <tableColumn id="23" xr3:uid="{E68E7AA5-7B9E-4D87-AAA3-0DCC09DE30AA}" name="PORCENTAJE DE AVANCE FÍSICO REAL" dataDxfId="80" totalsRowDxfId="3" dataCellStyle="Porcentaje"/>
    <tableColumn id="24" xr3:uid="{6A00435C-4C0D-44FF-9DB2-40337F2AE039}" name="PORCENTAJE AVANCE PRESUPUESTAL REAL" dataDxfId="79" totalsRowDxfId="2" dataCellStyle="Porcentaje"/>
    <tableColumn id="19" xr3:uid="{761534A4-9B1D-485A-9AF1-85BEA3FF2848}" name="ESTADO DEL CONTRATO (EN EJECUCIÓN, EN LIQUIDACIÓN, POR LIQUIDAR, NO SE LIQUIDA)" totalsRowFunction="count" dataDxfId="78" totalsRowDxfId="1"/>
    <tableColumn id="18" xr3:uid="{5CD0298F-23A9-4C2D-A004-4FF3D35AB52D}" name="OBSERVACIONES" dataDxfId="77" totalsRowDxfId="0"/>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6545C3-B0D2-4372-B692-937517593275}" name="Tabla2" displayName="Tabla2" ref="A2:X5" totalsRowCount="1" headerRowDxfId="76" dataDxfId="74" totalsRowDxfId="72" headerRowBorderDxfId="75" tableBorderDxfId="73">
  <autoFilter ref="A2:X4" xr:uid="{005941FA-C53D-46E2-BEEE-112A1EDD5E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CB04CE2B-0345-45E0-BF1A-E924CA137995}" name="VICEPRESIDENCIA" dataDxfId="71" totalsRowDxfId="70"/>
    <tableColumn id="21" xr3:uid="{56570353-73E9-4515-BBB0-2C20A7DA06A4}" name="ÁREA QUE CONTRATA" dataDxfId="69" totalsRowDxfId="68"/>
    <tableColumn id="3" xr3:uid="{8683B318-B492-486F-9FE8-D92785343661}" name="MODALIDAD CONTRATACIÓN" dataDxfId="67" totalsRowDxfId="66"/>
    <tableColumn id="2" xr3:uid="{28116F0D-8B81-4FFB-8EC9-1A9CF90FCBBD}" name="N° CONTRATO" totalsRowFunction="count" dataDxfId="65" totalsRowDxfId="64"/>
    <tableColumn id="14" xr3:uid="{09F06E33-570A-43BE-86E4-69E7FCCA3EE8}" name="FECHA SUSCRIPCIÓN CONTRATO_x000a_(dd/mm/aaaa)" dataDxfId="63" totalsRowDxfId="62"/>
    <tableColumn id="4" xr3:uid="{29D02994-8A2E-4445-90D7-5F6E91321DCD}" name="CLASE DE CONTRATO" dataDxfId="61" totalsRowDxfId="60"/>
    <tableColumn id="5" xr3:uid="{B49EF9EC-D836-4AAB-942D-9109E45F5A95}" name="DESCRIPCIÓN DEL SERVICIO" dataDxfId="59" totalsRowDxfId="58"/>
    <tableColumn id="9" xr3:uid="{BAC089CD-E282-42C8-8E03-2769ACB058FA}" name="VALOR INICIAL DEL CONTRATO + IVA" totalsRowFunction="sum" dataDxfId="57" totalsRowDxfId="56"/>
    <tableColumn id="7" xr3:uid="{21FAA6C9-4D8B-48ED-B198-36C94FA2004D}" name="TIPO DE IDENTIFICACIÓN" dataDxfId="55" totalsRowDxfId="54"/>
    <tableColumn id="8" xr3:uid="{E0BA1528-1A5B-4EB7-8160-C5704D65D966}" name="NÚMERO IDENTIFICACIÓN" dataDxfId="53" totalsRowDxfId="52"/>
    <tableColumn id="19" xr3:uid="{ACFA3C8E-D1B4-4018-94B5-9E3C2BC14F15}" name="CONTRATISTA: DÍGITO DE VERIFICACIÓN (NIT o RUT) " dataDxfId="51" totalsRowDxfId="50"/>
    <tableColumn id="6" xr3:uid="{87738ED4-E060-4040-AAF9-DED95171579F}" name="NOMBRE / RAZÓN SOCIAL DEL CONTRATISTA" dataDxfId="49" totalsRowDxfId="48"/>
    <tableColumn id="10" xr3:uid="{3C6DF5CB-C72B-4B71-BF9E-1AA7CFF4BE22}" name="VALOR TOTAL ADICIONES" totalsRowFunction="sum" dataDxfId="47" totalsRowDxfId="46" dataCellStyle="Moneda [0]"/>
    <tableColumn id="15" xr3:uid="{2B486FE8-DAC2-4983-940C-6A98B99D6DBC}" name="VALOR ACTUAL DEL CONTRATO (CON ADICIONES+IVA)" totalsRowFunction="sum" dataDxfId="45" totalsRowDxfId="44">
      <calculatedColumnFormula>+Tabla2[[#This Row],[VALOR INICIAL DEL CONTRATO + IVA]]+Tabla2[[#This Row],[VALOR TOTAL ADICIONES]]</calculatedColumnFormula>
    </tableColumn>
    <tableColumn id="18" xr3:uid="{DBBE15A7-D623-4501-9F26-B756FE68E45C}" name="PLAZO DEL CONTRATO (inicial)_x000a_(días)" dataDxfId="43" totalsRowDxfId="42"/>
    <tableColumn id="22" xr3:uid="{D88DA976-1142-4A11-8155-6CD6CD2491E7}" name="ADICIONES: NÚMERO DE DÍAS" dataDxfId="41" totalsRowDxfId="40">
      <calculatedColumnFormula>365*6</calculatedColumnFormula>
    </tableColumn>
    <tableColumn id="11" xr3:uid="{BB22C164-65F7-4907-AFDD-E8247EEA027D}" name="FECHA INICIO CONTRATO_x000a_(dd/mm/aaaa)" dataDxfId="39" totalsRowDxfId="38"/>
    <tableColumn id="12" xr3:uid="{D1FA0EF9-1854-49AF-BFCF-5A2DD614DB5E}" name="FECHA TERMINACIÓN CONTRATO (inicial)_x000a_(dd/mm/aaaa)" dataDxfId="37" totalsRowDxfId="36"/>
    <tableColumn id="13" xr3:uid="{4E9B9EA1-188D-404D-86F6-12B658E29291}" name="FIN CONTRATO_x000a_(actual con prórrogas)_x000a_(dd/mm/aaaa)" dataDxfId="35" totalsRowDxfId="34"/>
    <tableColumn id="16" xr3:uid="{08D50411-AD3E-487A-B6D8-DDF2875F022B}" name="NOMBRE SUPERVISOR" dataDxfId="33" totalsRowDxfId="32"/>
    <tableColumn id="23" xr3:uid="{DC9396E6-F935-477A-B4AF-6167105E2A71}" name="PORCENTAJE DE AVANCE FÍSICO REAL" dataDxfId="31" totalsRowDxfId="30" dataCellStyle="Porcentaje"/>
    <tableColumn id="24" xr3:uid="{F442CCDA-99FB-48A9-BC9E-ED841D46FAB5}" name="PORCENTAJE AVANCE PRESUPUESTAL REAL" dataDxfId="29" totalsRowDxfId="28" dataCellStyle="Porcentaje"/>
    <tableColumn id="20" xr3:uid="{4B7C2F05-F9E6-41A2-9B44-41AE8C11D7F6}" name="ESTADO DEL CONTRATO (EN EJECUCIÓN, EN LIQUIDACIÓN, POR LIQUIDAR, NO SE LIQUIDA)" dataDxfId="27" totalsRowDxfId="26"/>
    <tableColumn id="17" xr3:uid="{D29C5BF3-8525-4744-A5E5-725BC8C4AB4E}" name="OBSERVACIONES" dataDxfId="25" totalsRowDxfId="24"/>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2" dT="2022-10-20T21:55:45.59" personId="{F31FF176-714E-4A84-8FF3-36A61C9D371F}" id="{07269545-9D37-47B7-8033-0F09FB9854B5}">
    <text>Detallar en esta casilla los datos que se necesiten ajustar: vigencia, plazo prórroga, valor adiciones y/o cualquier otra información relevante.</text>
  </threadedComment>
</ThreadedComments>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9818-28DD-4A7E-BF40-602E995A8AA0}">
  <dimension ref="A1:X1048562"/>
  <sheetViews>
    <sheetView showGridLines="0" zoomScale="75" zoomScaleNormal="75" workbookViewId="0">
      <selection activeCell="A3" sqref="A3"/>
    </sheetView>
  </sheetViews>
  <sheetFormatPr baseColWidth="10" defaultColWidth="10.7265625" defaultRowHeight="13" zeroHeight="1" x14ac:dyDescent="0.3"/>
  <cols>
    <col min="1" max="1" width="17.7265625" style="27" customWidth="1"/>
    <col min="2" max="2" width="17.54296875" style="27" customWidth="1"/>
    <col min="3" max="3" width="15.26953125" style="27" customWidth="1"/>
    <col min="4" max="4" width="14.26953125" style="27" customWidth="1"/>
    <col min="5" max="5" width="13.453125" style="27" customWidth="1"/>
    <col min="6" max="6" width="17.26953125" style="27" hidden="1" customWidth="1"/>
    <col min="7" max="7" width="46.26953125" style="27" hidden="1" customWidth="1"/>
    <col min="8" max="8" width="18.26953125" style="27" customWidth="1"/>
    <col min="9" max="9" width="14.7265625" style="27" customWidth="1"/>
    <col min="10" max="10" width="15.26953125" style="27" customWidth="1"/>
    <col min="11" max="11" width="16" style="51" customWidth="1"/>
    <col min="12" max="12" width="13.54296875" style="27" customWidth="1"/>
    <col min="13" max="13" width="26" style="27" customWidth="1"/>
    <col min="14" max="14" width="15.453125" style="27" customWidth="1"/>
    <col min="15" max="15" width="18.26953125" style="27" bestFit="1" customWidth="1"/>
    <col min="16" max="16" width="13.81640625" style="27" bestFit="1" customWidth="1"/>
    <col min="17" max="17" width="15.453125" style="27" customWidth="1"/>
    <col min="18" max="18" width="16.7265625" style="27" bestFit="1" customWidth="1"/>
    <col min="19" max="19" width="15.26953125" style="27" customWidth="1"/>
    <col min="20" max="20" width="25.453125" style="27" customWidth="1"/>
    <col min="21" max="21" width="19.7265625" style="27" customWidth="1"/>
    <col min="22" max="22" width="17.54296875" style="27" customWidth="1"/>
    <col min="23" max="23" width="14.453125" style="27" customWidth="1"/>
    <col min="24" max="24" width="26.453125" style="52" customWidth="1"/>
    <col min="25" max="16384" width="10.7265625" style="27"/>
  </cols>
  <sheetData>
    <row r="1" spans="1:24" ht="23.15" customHeight="1" thickBot="1" x14ac:dyDescent="0.35">
      <c r="A1" s="25" t="s">
        <v>0</v>
      </c>
      <c r="B1" s="26"/>
      <c r="C1" s="26"/>
      <c r="D1" s="26"/>
      <c r="E1" s="26"/>
      <c r="F1" s="26"/>
      <c r="G1" s="26"/>
      <c r="H1" s="26"/>
      <c r="I1" s="26"/>
      <c r="J1" s="26"/>
      <c r="K1" s="26"/>
      <c r="L1" s="26"/>
      <c r="M1" s="26"/>
      <c r="N1" s="143"/>
      <c r="O1" s="143"/>
      <c r="P1" s="143"/>
      <c r="Q1" s="26"/>
      <c r="R1" s="26"/>
      <c r="S1" s="26"/>
      <c r="X1" s="27"/>
    </row>
    <row r="2" spans="1:24" ht="69.650000000000006" customHeight="1" thickBot="1" x14ac:dyDescent="0.35">
      <c r="A2" s="21" t="s">
        <v>1</v>
      </c>
      <c r="B2" s="21" t="s">
        <v>2</v>
      </c>
      <c r="C2" s="21" t="s">
        <v>3</v>
      </c>
      <c r="D2" s="21" t="s">
        <v>4</v>
      </c>
      <c r="E2" s="21" t="s">
        <v>5</v>
      </c>
      <c r="F2" s="21" t="s">
        <v>6</v>
      </c>
      <c r="G2" s="21" t="s">
        <v>49</v>
      </c>
      <c r="H2" s="21" t="s">
        <v>984</v>
      </c>
      <c r="I2" s="21" t="s">
        <v>985</v>
      </c>
      <c r="J2" s="21" t="s">
        <v>986</v>
      </c>
      <c r="K2" s="21" t="s">
        <v>10</v>
      </c>
      <c r="L2" s="21" t="s">
        <v>11</v>
      </c>
      <c r="M2" s="21" t="s">
        <v>12</v>
      </c>
      <c r="N2" s="22" t="s">
        <v>51</v>
      </c>
      <c r="O2" s="22" t="s">
        <v>14</v>
      </c>
      <c r="P2" s="22" t="s">
        <v>987</v>
      </c>
      <c r="Q2" s="21" t="s">
        <v>17</v>
      </c>
      <c r="R2" s="21" t="s">
        <v>52</v>
      </c>
      <c r="S2" s="23" t="s">
        <v>19</v>
      </c>
      <c r="T2" s="24" t="s">
        <v>53</v>
      </c>
      <c r="U2" s="24" t="s">
        <v>21</v>
      </c>
      <c r="V2" s="24" t="s">
        <v>22</v>
      </c>
      <c r="W2" s="24" t="s">
        <v>23</v>
      </c>
      <c r="X2" s="24" t="s">
        <v>24</v>
      </c>
    </row>
    <row r="3" spans="1:24" ht="60" x14ac:dyDescent="0.3">
      <c r="A3" s="28" t="s">
        <v>252</v>
      </c>
      <c r="B3" s="29" t="s">
        <v>988</v>
      </c>
      <c r="C3" s="29" t="s">
        <v>27</v>
      </c>
      <c r="D3" s="29" t="s">
        <v>989</v>
      </c>
      <c r="E3" s="30">
        <v>43906</v>
      </c>
      <c r="F3" s="29" t="s">
        <v>57</v>
      </c>
      <c r="G3" s="31" t="s">
        <v>990</v>
      </c>
      <c r="H3" s="8">
        <v>0</v>
      </c>
      <c r="I3" s="9" t="s">
        <v>991</v>
      </c>
      <c r="J3" s="29" t="s">
        <v>31</v>
      </c>
      <c r="K3" s="32">
        <v>860002964</v>
      </c>
      <c r="L3" s="29" t="s">
        <v>164</v>
      </c>
      <c r="M3" s="29" t="s">
        <v>992</v>
      </c>
      <c r="N3" s="10"/>
      <c r="O3" s="17">
        <f>+Tabla3[[#This Row],[VALOR INICIAL CONTRATO + IVA]]+Tabla3[[#This Row],[VALOR TOTAL ADICIONES + IVA]]</f>
        <v>0</v>
      </c>
      <c r="P3" s="10">
        <f>+Tabla3[[#This Row],[FECHA TERMINACIÓN CONTRATO
(dd/mm/aaaa)]]-Tabla3[[#This Row],[FECHA INICIO CONTRATO
(dd/mm/aaaa)]]</f>
        <v>1829</v>
      </c>
      <c r="Q3" s="30">
        <v>43906</v>
      </c>
      <c r="R3" s="30">
        <v>45735</v>
      </c>
      <c r="S3" s="30"/>
      <c r="T3" s="33" t="s">
        <v>378</v>
      </c>
      <c r="U3" s="19"/>
      <c r="V3" s="19">
        <v>0</v>
      </c>
      <c r="W3" s="34" t="s">
        <v>35</v>
      </c>
      <c r="X3" s="35" t="s">
        <v>993</v>
      </c>
    </row>
    <row r="4" spans="1:24" ht="60" x14ac:dyDescent="0.3">
      <c r="A4" s="28" t="s">
        <v>76</v>
      </c>
      <c r="B4" s="29" t="s">
        <v>994</v>
      </c>
      <c r="C4" s="29" t="s">
        <v>27</v>
      </c>
      <c r="D4" s="29" t="s">
        <v>995</v>
      </c>
      <c r="E4" s="30">
        <v>44229</v>
      </c>
      <c r="F4" s="29" t="s">
        <v>133</v>
      </c>
      <c r="G4" s="31" t="s">
        <v>996</v>
      </c>
      <c r="H4" s="8">
        <v>1224200</v>
      </c>
      <c r="I4" s="9" t="s">
        <v>991</v>
      </c>
      <c r="J4" s="29" t="s">
        <v>31</v>
      </c>
      <c r="K4" s="32">
        <v>900228799</v>
      </c>
      <c r="L4" s="29" t="s">
        <v>209</v>
      </c>
      <c r="M4" s="29" t="s">
        <v>997</v>
      </c>
      <c r="N4" s="10"/>
      <c r="O4" s="17">
        <f>+Tabla3[[#This Row],[VALOR INICIAL CONTRATO + IVA]]+Tabla3[[#This Row],[VALOR TOTAL ADICIONES + IVA]]</f>
        <v>1224200</v>
      </c>
      <c r="P4" s="10">
        <f>+Tabla3[[#This Row],[FECHA TERMINACIÓN CONTRATO
(dd/mm/aaaa)]]-Tabla3[[#This Row],[FECHA INICIO CONTRATO
(dd/mm/aaaa)]]</f>
        <v>1095</v>
      </c>
      <c r="Q4" s="30">
        <v>44229</v>
      </c>
      <c r="R4" s="30">
        <v>45324</v>
      </c>
      <c r="S4" s="30"/>
      <c r="T4" s="36" t="s">
        <v>137</v>
      </c>
      <c r="U4" s="19">
        <v>0.77</v>
      </c>
      <c r="V4" s="19">
        <v>1</v>
      </c>
      <c r="W4" s="34" t="s">
        <v>35</v>
      </c>
      <c r="X4" s="37"/>
    </row>
    <row r="5" spans="1:24" ht="60" x14ac:dyDescent="0.3">
      <c r="A5" s="28" t="s">
        <v>54</v>
      </c>
      <c r="B5" s="29" t="s">
        <v>998</v>
      </c>
      <c r="C5" s="29" t="s">
        <v>27</v>
      </c>
      <c r="D5" s="29" t="s">
        <v>999</v>
      </c>
      <c r="E5" s="30">
        <v>44362</v>
      </c>
      <c r="F5" s="29" t="s">
        <v>133</v>
      </c>
      <c r="G5" s="31" t="s">
        <v>1000</v>
      </c>
      <c r="H5" s="8">
        <v>41412000</v>
      </c>
      <c r="I5" s="9" t="s">
        <v>991</v>
      </c>
      <c r="J5" s="29" t="s">
        <v>31</v>
      </c>
      <c r="K5" s="32">
        <v>900054586</v>
      </c>
      <c r="L5" s="29" t="s">
        <v>209</v>
      </c>
      <c r="M5" s="29" t="s">
        <v>1001</v>
      </c>
      <c r="N5" s="10"/>
      <c r="O5" s="17">
        <f>+Tabla3[[#This Row],[VALOR INICIAL CONTRATO + IVA]]+Tabla3[[#This Row],[VALOR TOTAL ADICIONES + IVA]]</f>
        <v>41412000</v>
      </c>
      <c r="P5" s="10">
        <f>+Tabla3[[#This Row],[FECHA TERMINACIÓN CONTRATO
(dd/mm/aaaa)]]-Tabla3[[#This Row],[FECHA INICIO CONTRATO
(dd/mm/aaaa)]]</f>
        <v>729</v>
      </c>
      <c r="Q5" s="30">
        <v>44441</v>
      </c>
      <c r="R5" s="30">
        <v>45170</v>
      </c>
      <c r="S5" s="30"/>
      <c r="T5" s="36" t="s">
        <v>299</v>
      </c>
      <c r="U5" s="19">
        <v>0.88</v>
      </c>
      <c r="V5" s="19">
        <v>0.84</v>
      </c>
      <c r="W5" s="34" t="s">
        <v>35</v>
      </c>
      <c r="X5" s="35"/>
    </row>
    <row r="6" spans="1:24" ht="48" x14ac:dyDescent="0.3">
      <c r="A6" s="28" t="s">
        <v>76</v>
      </c>
      <c r="B6" s="29" t="s">
        <v>1002</v>
      </c>
      <c r="C6" s="29" t="s">
        <v>27</v>
      </c>
      <c r="D6" s="29" t="s">
        <v>1003</v>
      </c>
      <c r="E6" s="30">
        <v>44399</v>
      </c>
      <c r="F6" s="29" t="s">
        <v>883</v>
      </c>
      <c r="G6" s="31" t="s">
        <v>1004</v>
      </c>
      <c r="H6" s="8">
        <v>11900000</v>
      </c>
      <c r="I6" s="9" t="s">
        <v>991</v>
      </c>
      <c r="J6" s="29" t="s">
        <v>31</v>
      </c>
      <c r="K6" s="32">
        <v>901180586</v>
      </c>
      <c r="L6" s="29" t="s">
        <v>112</v>
      </c>
      <c r="M6" s="29" t="s">
        <v>1005</v>
      </c>
      <c r="N6" s="10"/>
      <c r="O6" s="17">
        <f>+Tabla3[[#This Row],[VALOR INICIAL CONTRATO + IVA]]+Tabla3[[#This Row],[VALOR TOTAL ADICIONES + IVA]]</f>
        <v>11900000</v>
      </c>
      <c r="P6" s="10">
        <f>+Tabla3[[#This Row],[FECHA TERMINACIÓN CONTRATO
(dd/mm/aaaa)]]-Tabla3[[#This Row],[FECHA INICIO CONTRATO
(dd/mm/aaaa)]]</f>
        <v>157</v>
      </c>
      <c r="Q6" s="30">
        <v>44404</v>
      </c>
      <c r="R6" s="30">
        <v>44561</v>
      </c>
      <c r="S6" s="30">
        <v>45121</v>
      </c>
      <c r="T6" s="33" t="s">
        <v>1006</v>
      </c>
      <c r="U6" s="19">
        <v>0.7</v>
      </c>
      <c r="V6" s="19">
        <v>0.7</v>
      </c>
      <c r="W6" s="34" t="s">
        <v>35</v>
      </c>
      <c r="X6" s="37" t="s">
        <v>1007</v>
      </c>
    </row>
    <row r="7" spans="1:24" ht="60" x14ac:dyDescent="0.3">
      <c r="A7" s="28" t="s">
        <v>682</v>
      </c>
      <c r="B7" s="29" t="s">
        <v>1008</v>
      </c>
      <c r="C7" s="29" t="s">
        <v>27</v>
      </c>
      <c r="D7" s="29" t="s">
        <v>1009</v>
      </c>
      <c r="E7" s="30">
        <v>44469</v>
      </c>
      <c r="F7" s="29" t="s">
        <v>133</v>
      </c>
      <c r="G7" s="31" t="s">
        <v>1010</v>
      </c>
      <c r="H7" s="8">
        <v>1224200</v>
      </c>
      <c r="I7" s="9" t="s">
        <v>991</v>
      </c>
      <c r="J7" s="29" t="s">
        <v>31</v>
      </c>
      <c r="K7" s="32">
        <v>900228799</v>
      </c>
      <c r="L7" s="29" t="s">
        <v>209</v>
      </c>
      <c r="M7" s="29" t="s">
        <v>1011</v>
      </c>
      <c r="N7" s="10"/>
      <c r="O7" s="17">
        <f>+Tabla3[[#This Row],[VALOR INICIAL CONTRATO + IVA]]+Tabla3[[#This Row],[VALOR TOTAL ADICIONES + IVA]]</f>
        <v>1224200</v>
      </c>
      <c r="P7" s="10">
        <f>+Tabla3[[#This Row],[FECHA TERMINACIÓN CONTRATO
(dd/mm/aaaa)]]-Tabla3[[#This Row],[FECHA INICIO CONTRATO
(dd/mm/aaaa)]]</f>
        <v>1096</v>
      </c>
      <c r="Q7" s="30">
        <v>44442</v>
      </c>
      <c r="R7" s="30">
        <v>45538</v>
      </c>
      <c r="S7" s="38"/>
      <c r="T7" s="29" t="s">
        <v>788</v>
      </c>
      <c r="U7" s="19">
        <v>1</v>
      </c>
      <c r="V7" s="19">
        <v>1</v>
      </c>
      <c r="W7" s="34" t="s">
        <v>35</v>
      </c>
      <c r="X7" s="37" t="s">
        <v>1150</v>
      </c>
    </row>
    <row r="8" spans="1:24" ht="60" x14ac:dyDescent="0.3">
      <c r="A8" s="28" t="s">
        <v>505</v>
      </c>
      <c r="B8" s="29" t="s">
        <v>1012</v>
      </c>
      <c r="C8" s="29" t="s">
        <v>27</v>
      </c>
      <c r="D8" s="29" t="s">
        <v>1013</v>
      </c>
      <c r="E8" s="30">
        <v>44454</v>
      </c>
      <c r="F8" s="29" t="s">
        <v>133</v>
      </c>
      <c r="G8" s="31" t="s">
        <v>1014</v>
      </c>
      <c r="H8" s="39">
        <v>15353856</v>
      </c>
      <c r="I8" s="9" t="s">
        <v>991</v>
      </c>
      <c r="J8" s="29" t="s">
        <v>31</v>
      </c>
      <c r="K8" s="32">
        <v>830144759</v>
      </c>
      <c r="L8" s="29" t="s">
        <v>209</v>
      </c>
      <c r="M8" s="29" t="s">
        <v>1015</v>
      </c>
      <c r="N8" s="39">
        <v>15353856</v>
      </c>
      <c r="O8" s="39">
        <f>+Tabla3[[#This Row],[VALOR INICIAL CONTRATO + IVA]]+Tabla3[[#This Row],[VALOR TOTAL ADICIONES + IVA]]</f>
        <v>30707712</v>
      </c>
      <c r="P8" s="10">
        <f>+Tabla3[[#This Row],[FECHA TERMINACIÓN CONTRATO
(dd/mm/aaaa)]]-Tabla3[[#This Row],[FECHA INICIO CONTRATO
(dd/mm/aaaa)]]</f>
        <v>364</v>
      </c>
      <c r="Q8" s="30">
        <v>44480</v>
      </c>
      <c r="R8" s="30">
        <v>44844</v>
      </c>
      <c r="S8" s="30">
        <v>45209</v>
      </c>
      <c r="T8" s="29" t="s">
        <v>547</v>
      </c>
      <c r="U8" s="19"/>
      <c r="V8" s="19"/>
      <c r="W8" s="34" t="s">
        <v>35</v>
      </c>
      <c r="X8" s="37" t="s">
        <v>1162</v>
      </c>
    </row>
    <row r="9" spans="1:24" ht="61.5" customHeight="1" x14ac:dyDescent="0.3">
      <c r="A9" s="28" t="s">
        <v>54</v>
      </c>
      <c r="B9" s="29" t="s">
        <v>1016</v>
      </c>
      <c r="C9" s="30" t="s">
        <v>431</v>
      </c>
      <c r="D9" s="29" t="s">
        <v>1017</v>
      </c>
      <c r="E9" s="30">
        <v>44917</v>
      </c>
      <c r="F9" s="29" t="s">
        <v>362</v>
      </c>
      <c r="G9" s="40" t="s">
        <v>1018</v>
      </c>
      <c r="H9" s="39">
        <v>2056320</v>
      </c>
      <c r="I9" s="9" t="s">
        <v>991</v>
      </c>
      <c r="J9" s="29" t="s">
        <v>31</v>
      </c>
      <c r="K9" s="32">
        <v>800120677</v>
      </c>
      <c r="L9" s="29" t="s">
        <v>153</v>
      </c>
      <c r="M9" s="29" t="s">
        <v>1019</v>
      </c>
      <c r="N9" s="39"/>
      <c r="O9" s="39">
        <f>+Tabla3[[#This Row],[VALOR INICIAL CONTRATO + IVA]]+Tabla3[[#This Row],[VALOR TOTAL ADICIONES + IVA]]</f>
        <v>2056320</v>
      </c>
      <c r="P9" s="10">
        <f>+Tabla3[[#This Row],[FECHA TERMINACIÓN CONTRATO
(dd/mm/aaaa)]]-Tabla3[[#This Row],[FECHA INICIO CONTRATO
(dd/mm/aaaa)]]</f>
        <v>363</v>
      </c>
      <c r="Q9" s="30">
        <v>44928</v>
      </c>
      <c r="R9" s="30">
        <v>45291</v>
      </c>
      <c r="S9" s="30"/>
      <c r="T9" s="29" t="s">
        <v>1143</v>
      </c>
      <c r="U9" s="19">
        <v>0.44</v>
      </c>
      <c r="V9" s="19">
        <v>0.44</v>
      </c>
      <c r="W9" s="34" t="s">
        <v>35</v>
      </c>
      <c r="X9" s="37"/>
    </row>
    <row r="10" spans="1:24" ht="43.5" x14ac:dyDescent="0.3">
      <c r="A10" s="28" t="s">
        <v>54</v>
      </c>
      <c r="B10" s="29" t="s">
        <v>1020</v>
      </c>
      <c r="C10" s="30" t="s">
        <v>431</v>
      </c>
      <c r="D10" s="29" t="s">
        <v>1021</v>
      </c>
      <c r="E10" s="30">
        <v>44931</v>
      </c>
      <c r="F10" s="29" t="s">
        <v>362</v>
      </c>
      <c r="G10" s="40" t="s">
        <v>1022</v>
      </c>
      <c r="H10" s="39">
        <v>8405174</v>
      </c>
      <c r="I10" s="9" t="s">
        <v>991</v>
      </c>
      <c r="J10" s="29" t="s">
        <v>31</v>
      </c>
      <c r="K10" s="32">
        <v>801001100</v>
      </c>
      <c r="L10" s="29" t="s">
        <v>59</v>
      </c>
      <c r="M10" s="29" t="s">
        <v>1023</v>
      </c>
      <c r="N10" s="39"/>
      <c r="O10" s="39">
        <f>+Tabla3[[#This Row],[VALOR INICIAL CONTRATO + IVA]]+Tabla3[[#This Row],[VALOR TOTAL ADICIONES + IVA]]</f>
        <v>8405174</v>
      </c>
      <c r="P10" s="10">
        <f>+Tabla3[[#This Row],[FECHA TERMINACIÓN CONTRATO
(dd/mm/aaaa)]]-Tabla3[[#This Row],[FECHA INICIO CONTRATO
(dd/mm/aaaa)]]</f>
        <v>359</v>
      </c>
      <c r="Q10" s="30">
        <v>44932</v>
      </c>
      <c r="R10" s="30">
        <v>45291</v>
      </c>
      <c r="S10" s="30"/>
      <c r="T10" s="29" t="s">
        <v>1024</v>
      </c>
      <c r="U10" s="19">
        <v>0.50980000000000003</v>
      </c>
      <c r="V10" s="19">
        <v>0.50980000000000003</v>
      </c>
      <c r="W10" s="34" t="s">
        <v>35</v>
      </c>
      <c r="X10" s="37"/>
    </row>
    <row r="11" spans="1:24" ht="43.5" x14ac:dyDescent="0.3">
      <c r="A11" s="28" t="s">
        <v>54</v>
      </c>
      <c r="B11" s="29" t="s">
        <v>1025</v>
      </c>
      <c r="C11" s="30" t="s">
        <v>431</v>
      </c>
      <c r="D11" s="29" t="s">
        <v>1026</v>
      </c>
      <c r="E11" s="30">
        <v>44956</v>
      </c>
      <c r="F11" s="29" t="s">
        <v>362</v>
      </c>
      <c r="G11" s="40" t="s">
        <v>1027</v>
      </c>
      <c r="H11" s="39">
        <v>6778538</v>
      </c>
      <c r="I11" s="9" t="s">
        <v>991</v>
      </c>
      <c r="J11" s="29" t="s">
        <v>31</v>
      </c>
      <c r="K11" s="32">
        <v>890930614</v>
      </c>
      <c r="L11" s="29" t="s">
        <v>42</v>
      </c>
      <c r="M11" s="29" t="s">
        <v>1028</v>
      </c>
      <c r="N11" s="39"/>
      <c r="O11" s="39">
        <f>+Tabla3[[#This Row],[VALOR INICIAL CONTRATO + IVA]]+Tabla3[[#This Row],[VALOR TOTAL ADICIONES + IVA]]</f>
        <v>6778538</v>
      </c>
      <c r="P11" s="10">
        <f>+Tabla3[[#This Row],[FECHA TERMINACIÓN CONTRATO
(dd/mm/aaaa)]]-Tabla3[[#This Row],[FECHA INICIO CONTRATO
(dd/mm/aaaa)]]</f>
        <v>335</v>
      </c>
      <c r="Q11" s="30">
        <v>44956</v>
      </c>
      <c r="R11" s="30">
        <v>45291</v>
      </c>
      <c r="S11" s="30"/>
      <c r="T11" s="29" t="s">
        <v>1029</v>
      </c>
      <c r="U11" s="19">
        <v>0.5</v>
      </c>
      <c r="V11" s="19">
        <v>0.24</v>
      </c>
      <c r="W11" s="34" t="s">
        <v>35</v>
      </c>
      <c r="X11" s="37"/>
    </row>
    <row r="12" spans="1:24" ht="49.5" customHeight="1" x14ac:dyDescent="0.3">
      <c r="A12" s="28" t="s">
        <v>54</v>
      </c>
      <c r="B12" s="29" t="s">
        <v>1030</v>
      </c>
      <c r="C12" s="30" t="s">
        <v>431</v>
      </c>
      <c r="D12" s="29" t="s">
        <v>1031</v>
      </c>
      <c r="E12" s="30">
        <v>44958</v>
      </c>
      <c r="F12" s="29" t="s">
        <v>362</v>
      </c>
      <c r="G12" s="40" t="s">
        <v>1032</v>
      </c>
      <c r="H12" s="39">
        <v>3917432</v>
      </c>
      <c r="I12" s="9" t="s">
        <v>991</v>
      </c>
      <c r="J12" s="29" t="s">
        <v>31</v>
      </c>
      <c r="K12" s="32">
        <v>812004421</v>
      </c>
      <c r="L12" s="29" t="s">
        <v>42</v>
      </c>
      <c r="M12" s="29" t="s">
        <v>1033</v>
      </c>
      <c r="N12" s="39"/>
      <c r="O12" s="39">
        <f>+Tabla3[[#This Row],[VALOR INICIAL CONTRATO + IVA]]+Tabla3[[#This Row],[VALOR TOTAL ADICIONES + IVA]]</f>
        <v>3917432</v>
      </c>
      <c r="P12" s="10">
        <f>+Tabla3[[#This Row],[FECHA TERMINACIÓN CONTRATO
(dd/mm/aaaa)]]-Tabla3[[#This Row],[FECHA INICIO CONTRATO
(dd/mm/aaaa)]]</f>
        <v>333</v>
      </c>
      <c r="Q12" s="30">
        <v>44958</v>
      </c>
      <c r="R12" s="30">
        <v>45291</v>
      </c>
      <c r="S12" s="30"/>
      <c r="T12" s="29" t="s">
        <v>1034</v>
      </c>
      <c r="U12" s="19">
        <v>0.21199999999999999</v>
      </c>
      <c r="V12" s="19">
        <v>0.21199999999999999</v>
      </c>
      <c r="W12" s="34" t="s">
        <v>35</v>
      </c>
      <c r="X12" s="37"/>
    </row>
    <row r="13" spans="1:24" ht="52" x14ac:dyDescent="0.3">
      <c r="A13" s="28" t="s">
        <v>54</v>
      </c>
      <c r="B13" s="29" t="s">
        <v>1016</v>
      </c>
      <c r="C13" s="30" t="s">
        <v>431</v>
      </c>
      <c r="D13" s="29" t="s">
        <v>1035</v>
      </c>
      <c r="E13" s="30">
        <v>44957</v>
      </c>
      <c r="F13" s="29" t="s">
        <v>133</v>
      </c>
      <c r="G13" s="40" t="s">
        <v>1036</v>
      </c>
      <c r="H13" s="39">
        <v>22949300</v>
      </c>
      <c r="I13" s="9" t="s">
        <v>1037</v>
      </c>
      <c r="J13" s="29" t="s">
        <v>66</v>
      </c>
      <c r="K13" s="32">
        <v>26641316</v>
      </c>
      <c r="L13" s="29"/>
      <c r="M13" s="29" t="s">
        <v>1038</v>
      </c>
      <c r="N13" s="39"/>
      <c r="O13" s="39">
        <f>+Tabla3[[#This Row],[VALOR INICIAL CONTRATO + IVA]]+Tabla3[[#This Row],[VALOR TOTAL ADICIONES + IVA]]</f>
        <v>22949300</v>
      </c>
      <c r="P13" s="10">
        <f>+Tabla3[[#This Row],[FECHA TERMINACIÓN CONTRATO
(dd/mm/aaaa)]]-Tabla3[[#This Row],[FECHA INICIO CONTRATO
(dd/mm/aaaa)]]</f>
        <v>334</v>
      </c>
      <c r="Q13" s="30">
        <v>44957</v>
      </c>
      <c r="R13" s="30">
        <v>45291</v>
      </c>
      <c r="S13" s="30"/>
      <c r="T13" s="29" t="s">
        <v>1039</v>
      </c>
      <c r="U13" s="19">
        <v>0.48</v>
      </c>
      <c r="V13" s="19">
        <v>0.48</v>
      </c>
      <c r="W13" s="34" t="s">
        <v>35</v>
      </c>
      <c r="X13" s="37"/>
    </row>
    <row r="14" spans="1:24" ht="58" x14ac:dyDescent="0.3">
      <c r="A14" s="28" t="s">
        <v>54</v>
      </c>
      <c r="B14" s="29" t="s">
        <v>1025</v>
      </c>
      <c r="C14" s="30" t="s">
        <v>431</v>
      </c>
      <c r="D14" s="29" t="s">
        <v>1040</v>
      </c>
      <c r="E14" s="30">
        <v>44957</v>
      </c>
      <c r="F14" s="29" t="s">
        <v>57</v>
      </c>
      <c r="G14" s="40" t="s">
        <v>1041</v>
      </c>
      <c r="H14" s="39">
        <v>16763929</v>
      </c>
      <c r="I14" s="9" t="s">
        <v>991</v>
      </c>
      <c r="J14" s="29" t="s">
        <v>31</v>
      </c>
      <c r="K14" s="32">
        <v>811047095</v>
      </c>
      <c r="L14" s="29" t="s">
        <v>164</v>
      </c>
      <c r="M14" s="29" t="s">
        <v>1042</v>
      </c>
      <c r="N14" s="39"/>
      <c r="O14" s="39">
        <f>+Tabla3[[#This Row],[VALOR INICIAL CONTRATO + IVA]]+Tabla3[[#This Row],[VALOR TOTAL ADICIONES + IVA]]</f>
        <v>16763929</v>
      </c>
      <c r="P14" s="10">
        <f>+Tabla3[[#This Row],[FECHA TERMINACIÓN CONTRATO
(dd/mm/aaaa)]]-Tabla3[[#This Row],[FECHA INICIO CONTRATO
(dd/mm/aaaa)]]</f>
        <v>334</v>
      </c>
      <c r="Q14" s="30">
        <v>44957</v>
      </c>
      <c r="R14" s="30">
        <v>45291</v>
      </c>
      <c r="S14" s="30"/>
      <c r="T14" s="29" t="s">
        <v>1029</v>
      </c>
      <c r="U14" s="19">
        <v>0.5</v>
      </c>
      <c r="V14" s="19">
        <v>0.5</v>
      </c>
      <c r="W14" s="34" t="s">
        <v>35</v>
      </c>
      <c r="X14" s="37"/>
    </row>
    <row r="15" spans="1:24" ht="58" x14ac:dyDescent="0.3">
      <c r="A15" s="28" t="s">
        <v>54</v>
      </c>
      <c r="B15" s="29" t="s">
        <v>179</v>
      </c>
      <c r="C15" s="30" t="s">
        <v>431</v>
      </c>
      <c r="D15" s="29" t="s">
        <v>1043</v>
      </c>
      <c r="E15" s="30">
        <v>44958</v>
      </c>
      <c r="F15" s="29" t="s">
        <v>57</v>
      </c>
      <c r="G15" s="40" t="s">
        <v>1044</v>
      </c>
      <c r="H15" s="39">
        <v>4769000</v>
      </c>
      <c r="I15" s="9" t="s">
        <v>991</v>
      </c>
      <c r="J15" s="29" t="s">
        <v>31</v>
      </c>
      <c r="K15" s="32">
        <v>810006362</v>
      </c>
      <c r="L15" s="29" t="s">
        <v>171</v>
      </c>
      <c r="M15" s="29" t="s">
        <v>1045</v>
      </c>
      <c r="N15" s="39"/>
      <c r="O15" s="39">
        <f>+Tabla3[[#This Row],[VALOR INICIAL CONTRATO + IVA]]+Tabla3[[#This Row],[VALOR TOTAL ADICIONES + IVA]]</f>
        <v>4769000</v>
      </c>
      <c r="P15" s="10">
        <f>+Tabla3[[#This Row],[FECHA TERMINACIÓN CONTRATO
(dd/mm/aaaa)]]-Tabla3[[#This Row],[FECHA INICIO CONTRATO
(dd/mm/aaaa)]]</f>
        <v>212</v>
      </c>
      <c r="Q15" s="30">
        <v>44958</v>
      </c>
      <c r="R15" s="30">
        <v>45170</v>
      </c>
      <c r="S15" s="30"/>
      <c r="T15" s="29" t="s">
        <v>1046</v>
      </c>
      <c r="U15" s="19" t="s">
        <v>1151</v>
      </c>
      <c r="V15" s="19" t="s">
        <v>1152</v>
      </c>
      <c r="W15" s="34" t="s">
        <v>35</v>
      </c>
      <c r="X15" s="37"/>
    </row>
    <row r="16" spans="1:24" ht="58" x14ac:dyDescent="0.3">
      <c r="A16" s="28" t="s">
        <v>54</v>
      </c>
      <c r="B16" s="29" t="s">
        <v>1047</v>
      </c>
      <c r="C16" s="30" t="s">
        <v>1048</v>
      </c>
      <c r="D16" s="29" t="s">
        <v>1049</v>
      </c>
      <c r="E16" s="30">
        <v>44958</v>
      </c>
      <c r="F16" s="29" t="s">
        <v>57</v>
      </c>
      <c r="G16" s="40" t="s">
        <v>1050</v>
      </c>
      <c r="H16" s="39">
        <v>1485000</v>
      </c>
      <c r="I16" s="9" t="s">
        <v>991</v>
      </c>
      <c r="J16" s="29" t="s">
        <v>31</v>
      </c>
      <c r="K16" s="32">
        <v>38245839</v>
      </c>
      <c r="L16" s="29" t="s">
        <v>153</v>
      </c>
      <c r="M16" s="29" t="s">
        <v>1051</v>
      </c>
      <c r="N16" s="39"/>
      <c r="O16" s="39">
        <f>+Tabla3[[#This Row],[VALOR INICIAL CONTRATO + IVA]]+Tabla3[[#This Row],[VALOR TOTAL ADICIONES + IVA]]</f>
        <v>1485000</v>
      </c>
      <c r="P16" s="10">
        <f>+Tabla3[[#This Row],[FECHA TERMINACIÓN CONTRATO
(dd/mm/aaaa)]]-Tabla3[[#This Row],[FECHA INICIO CONTRATO
(dd/mm/aaaa)]]</f>
        <v>333</v>
      </c>
      <c r="Q16" s="30">
        <v>44958</v>
      </c>
      <c r="R16" s="30">
        <v>45291</v>
      </c>
      <c r="S16" s="30"/>
      <c r="T16" s="29" t="s">
        <v>1052</v>
      </c>
      <c r="U16" s="19">
        <v>0.45</v>
      </c>
      <c r="V16" s="19">
        <v>0.45</v>
      </c>
      <c r="W16" s="34" t="s">
        <v>35</v>
      </c>
      <c r="X16" s="37"/>
    </row>
    <row r="17" spans="1:24" ht="29" x14ac:dyDescent="0.3">
      <c r="A17" s="28" t="s">
        <v>54</v>
      </c>
      <c r="B17" s="29" t="s">
        <v>114</v>
      </c>
      <c r="C17" s="30" t="s">
        <v>1048</v>
      </c>
      <c r="D17" s="29" t="s">
        <v>1053</v>
      </c>
      <c r="E17" s="30">
        <v>44965</v>
      </c>
      <c r="F17" s="29" t="s">
        <v>133</v>
      </c>
      <c r="G17" s="40" t="s">
        <v>1054</v>
      </c>
      <c r="H17" s="39">
        <v>1000000</v>
      </c>
      <c r="I17" s="9" t="s">
        <v>991</v>
      </c>
      <c r="J17" s="29" t="s">
        <v>31</v>
      </c>
      <c r="K17" s="32">
        <v>813000298</v>
      </c>
      <c r="L17" s="29" t="s">
        <v>171</v>
      </c>
      <c r="M17" s="29" t="s">
        <v>1055</v>
      </c>
      <c r="N17" s="39"/>
      <c r="O17" s="39">
        <f>+Tabla3[[#This Row],[VALOR INICIAL CONTRATO + IVA]]+Tabla3[[#This Row],[VALOR TOTAL ADICIONES + IVA]]</f>
        <v>1000000</v>
      </c>
      <c r="P17" s="10">
        <f>+Tabla3[[#This Row],[FECHA TERMINACIÓN CONTRATO
(dd/mm/aaaa)]]-Tabla3[[#This Row],[FECHA INICIO CONTRATO
(dd/mm/aaaa)]]</f>
        <v>321</v>
      </c>
      <c r="Q17" s="30">
        <v>44965</v>
      </c>
      <c r="R17" s="30">
        <v>45286</v>
      </c>
      <c r="S17" s="30"/>
      <c r="T17" s="29" t="s">
        <v>1056</v>
      </c>
      <c r="U17" s="19">
        <v>0.44219999999999998</v>
      </c>
      <c r="V17" s="19">
        <v>0.10059999999999999</v>
      </c>
      <c r="W17" s="34" t="s">
        <v>35</v>
      </c>
      <c r="X17" s="37"/>
    </row>
    <row r="18" spans="1:24" ht="43.5" x14ac:dyDescent="0.3">
      <c r="A18" s="28" t="s">
        <v>54</v>
      </c>
      <c r="B18" s="29" t="s">
        <v>1057</v>
      </c>
      <c r="C18" s="30" t="s">
        <v>431</v>
      </c>
      <c r="D18" s="29" t="s">
        <v>1058</v>
      </c>
      <c r="E18" s="30">
        <v>44966</v>
      </c>
      <c r="F18" s="29" t="s">
        <v>362</v>
      </c>
      <c r="G18" s="40" t="s">
        <v>1059</v>
      </c>
      <c r="H18" s="39">
        <v>3100000</v>
      </c>
      <c r="I18" s="9" t="s">
        <v>1037</v>
      </c>
      <c r="J18" s="29" t="s">
        <v>66</v>
      </c>
      <c r="K18" s="32">
        <v>84096752</v>
      </c>
      <c r="L18" s="29"/>
      <c r="M18" s="29" t="s">
        <v>1060</v>
      </c>
      <c r="N18" s="39"/>
      <c r="O18" s="39">
        <f>+Tabla3[[#This Row],[VALOR INICIAL CONTRATO + IVA]]+Tabla3[[#This Row],[VALOR TOTAL ADICIONES + IVA]]</f>
        <v>3100000</v>
      </c>
      <c r="P18" s="10">
        <f>+Tabla3[[#This Row],[FECHA TERMINACIÓN CONTRATO
(dd/mm/aaaa)]]-Tabla3[[#This Row],[FECHA INICIO CONTRATO
(dd/mm/aaaa)]]</f>
        <v>303</v>
      </c>
      <c r="Q18" s="30">
        <v>44966</v>
      </c>
      <c r="R18" s="30">
        <v>45269</v>
      </c>
      <c r="S18" s="30"/>
      <c r="T18" s="29" t="s">
        <v>1061</v>
      </c>
      <c r="U18" s="19">
        <v>0.5</v>
      </c>
      <c r="V18" s="19">
        <v>0.5</v>
      </c>
      <c r="W18" s="34" t="s">
        <v>35</v>
      </c>
      <c r="X18" s="37"/>
    </row>
    <row r="19" spans="1:24" ht="58" x14ac:dyDescent="0.3">
      <c r="A19" s="28" t="s">
        <v>54</v>
      </c>
      <c r="B19" s="29" t="s">
        <v>183</v>
      </c>
      <c r="C19" s="30" t="s">
        <v>431</v>
      </c>
      <c r="D19" s="29" t="s">
        <v>1062</v>
      </c>
      <c r="E19" s="30">
        <v>44971</v>
      </c>
      <c r="F19" s="29" t="s">
        <v>57</v>
      </c>
      <c r="G19" s="40" t="s">
        <v>1063</v>
      </c>
      <c r="H19" s="39">
        <v>23666724</v>
      </c>
      <c r="I19" s="9" t="s">
        <v>991</v>
      </c>
      <c r="J19" s="29" t="s">
        <v>31</v>
      </c>
      <c r="K19" s="32">
        <v>800002756</v>
      </c>
      <c r="L19" s="29" t="s">
        <v>209</v>
      </c>
      <c r="M19" s="29" t="s">
        <v>1064</v>
      </c>
      <c r="N19" s="39"/>
      <c r="O19" s="39">
        <f>+Tabla3[[#This Row],[VALOR INICIAL CONTRATO + IVA]]+Tabla3[[#This Row],[VALOR TOTAL ADICIONES + IVA]]</f>
        <v>23666724</v>
      </c>
      <c r="P19" s="10">
        <f>+Tabla3[[#This Row],[FECHA TERMINACIÓN CONTRATO
(dd/mm/aaaa)]]-Tabla3[[#This Row],[FECHA INICIO CONTRATO
(dd/mm/aaaa)]]</f>
        <v>321</v>
      </c>
      <c r="Q19" s="30">
        <v>44970</v>
      </c>
      <c r="R19" s="30">
        <v>45291</v>
      </c>
      <c r="S19" s="30"/>
      <c r="T19" s="29" t="s">
        <v>1065</v>
      </c>
      <c r="U19" s="19">
        <v>0.45450000000000002</v>
      </c>
      <c r="V19" s="19">
        <v>0.45450000000000002</v>
      </c>
      <c r="W19" s="34" t="s">
        <v>35</v>
      </c>
      <c r="X19" s="37"/>
    </row>
    <row r="20" spans="1:24" ht="43.5" x14ac:dyDescent="0.3">
      <c r="A20" s="28" t="s">
        <v>54</v>
      </c>
      <c r="B20" s="29" t="s">
        <v>91</v>
      </c>
      <c r="C20" s="30" t="s">
        <v>431</v>
      </c>
      <c r="D20" s="29" t="s">
        <v>1066</v>
      </c>
      <c r="E20" s="30">
        <v>44980</v>
      </c>
      <c r="F20" s="29" t="s">
        <v>362</v>
      </c>
      <c r="G20" s="40" t="s">
        <v>1067</v>
      </c>
      <c r="H20" s="39">
        <v>4093600</v>
      </c>
      <c r="I20" s="9" t="s">
        <v>991</v>
      </c>
      <c r="J20" s="29" t="s">
        <v>31</v>
      </c>
      <c r="K20" s="32">
        <v>901203058</v>
      </c>
      <c r="L20" s="29" t="s">
        <v>171</v>
      </c>
      <c r="M20" s="29" t="s">
        <v>1068</v>
      </c>
      <c r="N20" s="39"/>
      <c r="O20" s="39">
        <f>+Tabla3[[#This Row],[VALOR INICIAL CONTRATO + IVA]]+Tabla3[[#This Row],[VALOR TOTAL ADICIONES + IVA]]</f>
        <v>4093600</v>
      </c>
      <c r="P20" s="10">
        <f>+Tabla3[[#This Row],[FECHA TERMINACIÓN CONTRATO
(dd/mm/aaaa)]]-Tabla3[[#This Row],[FECHA INICIO CONTRATO
(dd/mm/aaaa)]]</f>
        <v>310</v>
      </c>
      <c r="Q20" s="30">
        <v>44981</v>
      </c>
      <c r="R20" s="30">
        <v>45291</v>
      </c>
      <c r="S20" s="30"/>
      <c r="T20" s="29" t="s">
        <v>1069</v>
      </c>
      <c r="U20" s="19">
        <v>0.30649999999999999</v>
      </c>
      <c r="V20" s="19">
        <v>0.36049999999999999</v>
      </c>
      <c r="W20" s="34" t="s">
        <v>35</v>
      </c>
      <c r="X20" s="37"/>
    </row>
    <row r="21" spans="1:24" ht="43.5" x14ac:dyDescent="0.3">
      <c r="A21" s="28" t="s">
        <v>54</v>
      </c>
      <c r="B21" s="29" t="s">
        <v>114</v>
      </c>
      <c r="C21" s="30" t="s">
        <v>431</v>
      </c>
      <c r="D21" s="29" t="s">
        <v>1070</v>
      </c>
      <c r="E21" s="30">
        <v>44985</v>
      </c>
      <c r="F21" s="29" t="s">
        <v>362</v>
      </c>
      <c r="G21" s="40" t="s">
        <v>1071</v>
      </c>
      <c r="H21" s="39">
        <v>2711320</v>
      </c>
      <c r="I21" s="9" t="s">
        <v>991</v>
      </c>
      <c r="J21" s="29" t="s">
        <v>31</v>
      </c>
      <c r="K21" s="32">
        <v>901148532</v>
      </c>
      <c r="L21" s="29" t="s">
        <v>42</v>
      </c>
      <c r="M21" s="29" t="s">
        <v>1072</v>
      </c>
      <c r="N21" s="39"/>
      <c r="O21" s="39">
        <f>+Tabla3[[#This Row],[VALOR INICIAL CONTRATO + IVA]]+Tabla3[[#This Row],[VALOR TOTAL ADICIONES + IVA]]</f>
        <v>2711320</v>
      </c>
      <c r="P21" s="10">
        <f>+Tabla3[[#This Row],[FECHA TERMINACIÓN CONTRATO
(dd/mm/aaaa)]]-Tabla3[[#This Row],[FECHA INICIO CONTRATO
(dd/mm/aaaa)]]</f>
        <v>302</v>
      </c>
      <c r="Q21" s="30">
        <v>44985</v>
      </c>
      <c r="R21" s="30">
        <v>45287</v>
      </c>
      <c r="S21" s="30"/>
      <c r="T21" s="29" t="s">
        <v>1056</v>
      </c>
      <c r="U21" s="19">
        <v>0.40400000000000003</v>
      </c>
      <c r="V21" s="19">
        <v>0.1898</v>
      </c>
      <c r="W21" s="34" t="s">
        <v>35</v>
      </c>
      <c r="X21" s="37"/>
    </row>
    <row r="22" spans="1:24" ht="43.5" x14ac:dyDescent="0.3">
      <c r="A22" s="28" t="s">
        <v>54</v>
      </c>
      <c r="B22" s="29" t="s">
        <v>1073</v>
      </c>
      <c r="C22" s="30" t="s">
        <v>1048</v>
      </c>
      <c r="D22" s="29" t="s">
        <v>1074</v>
      </c>
      <c r="E22" s="30">
        <v>44984</v>
      </c>
      <c r="F22" s="29" t="s">
        <v>362</v>
      </c>
      <c r="G22" s="40" t="s">
        <v>1075</v>
      </c>
      <c r="H22" s="39">
        <v>1400000</v>
      </c>
      <c r="I22" s="9" t="s">
        <v>1037</v>
      </c>
      <c r="J22" s="29" t="s">
        <v>66</v>
      </c>
      <c r="K22" s="32">
        <v>13210386</v>
      </c>
      <c r="L22" s="29"/>
      <c r="M22" s="29" t="s">
        <v>1076</v>
      </c>
      <c r="N22" s="39"/>
      <c r="O22" s="39">
        <f>+Tabla3[[#This Row],[VALOR INICIAL CONTRATO + IVA]]+Tabla3[[#This Row],[VALOR TOTAL ADICIONES + IVA]]</f>
        <v>1400000</v>
      </c>
      <c r="P22" s="10">
        <f>+Tabla3[[#This Row],[FECHA TERMINACIÓN CONTRATO
(dd/mm/aaaa)]]-Tabla3[[#This Row],[FECHA INICIO CONTRATO
(dd/mm/aaaa)]]</f>
        <v>307</v>
      </c>
      <c r="Q22" s="30">
        <v>44984</v>
      </c>
      <c r="R22" s="30">
        <v>45291</v>
      </c>
      <c r="S22" s="30"/>
      <c r="T22" s="29" t="s">
        <v>1077</v>
      </c>
      <c r="U22" s="19">
        <v>0.5</v>
      </c>
      <c r="V22" s="19">
        <v>0.5</v>
      </c>
      <c r="W22" s="34" t="s">
        <v>35</v>
      </c>
      <c r="X22" s="37"/>
    </row>
    <row r="23" spans="1:24" ht="58" x14ac:dyDescent="0.3">
      <c r="A23" s="28" t="s">
        <v>54</v>
      </c>
      <c r="B23" s="29" t="s">
        <v>91</v>
      </c>
      <c r="C23" s="30" t="s">
        <v>431</v>
      </c>
      <c r="D23" s="29" t="s">
        <v>1078</v>
      </c>
      <c r="E23" s="30">
        <v>44985</v>
      </c>
      <c r="F23" s="29" t="s">
        <v>57</v>
      </c>
      <c r="G23" s="40" t="s">
        <v>1079</v>
      </c>
      <c r="H23" s="39">
        <v>4930567</v>
      </c>
      <c r="I23" s="9" t="s">
        <v>1037</v>
      </c>
      <c r="J23" s="29" t="s">
        <v>66</v>
      </c>
      <c r="K23" s="32">
        <v>10113089</v>
      </c>
      <c r="L23" s="29"/>
      <c r="M23" s="29" t="s">
        <v>1080</v>
      </c>
      <c r="N23" s="39"/>
      <c r="O23" s="39">
        <f>+Tabla3[[#This Row],[VALOR INICIAL CONTRATO + IVA]]+Tabla3[[#This Row],[VALOR TOTAL ADICIONES + IVA]]</f>
        <v>4930567</v>
      </c>
      <c r="P23" s="10">
        <f>+Tabla3[[#This Row],[FECHA TERMINACIÓN CONTRATO
(dd/mm/aaaa)]]-Tabla3[[#This Row],[FECHA INICIO CONTRATO
(dd/mm/aaaa)]]</f>
        <v>305</v>
      </c>
      <c r="Q23" s="30">
        <v>44986</v>
      </c>
      <c r="R23" s="30">
        <v>45291</v>
      </c>
      <c r="S23" s="30"/>
      <c r="T23" s="29" t="s">
        <v>1069</v>
      </c>
      <c r="U23" s="19">
        <v>0.39340000000000003</v>
      </c>
      <c r="V23" s="19">
        <v>0.65649999999999997</v>
      </c>
      <c r="W23" s="34" t="s">
        <v>35</v>
      </c>
      <c r="X23" s="37"/>
    </row>
    <row r="24" spans="1:24" ht="65" x14ac:dyDescent="0.3">
      <c r="A24" s="28" t="s">
        <v>54</v>
      </c>
      <c r="B24" s="29" t="s">
        <v>1081</v>
      </c>
      <c r="C24" s="30" t="s">
        <v>431</v>
      </c>
      <c r="D24" s="29" t="s">
        <v>1082</v>
      </c>
      <c r="E24" s="30">
        <v>44986</v>
      </c>
      <c r="F24" s="29" t="s">
        <v>133</v>
      </c>
      <c r="G24" s="40" t="s">
        <v>1083</v>
      </c>
      <c r="H24" s="39">
        <v>26180000</v>
      </c>
      <c r="I24" s="9" t="s">
        <v>991</v>
      </c>
      <c r="J24" s="29" t="s">
        <v>31</v>
      </c>
      <c r="K24" s="32">
        <v>901046977</v>
      </c>
      <c r="L24" s="29" t="s">
        <v>171</v>
      </c>
      <c r="M24" s="29" t="s">
        <v>1084</v>
      </c>
      <c r="N24" s="39"/>
      <c r="O24" s="39">
        <f>+Tabla3[[#This Row],[VALOR INICIAL CONTRATO + IVA]]+Tabla3[[#This Row],[VALOR TOTAL ADICIONES + IVA]]</f>
        <v>26180000</v>
      </c>
      <c r="P24" s="10">
        <f>+Tabla3[[#This Row],[FECHA TERMINACIÓN CONTRATO
(dd/mm/aaaa)]]-Tabla3[[#This Row],[FECHA INICIO CONTRATO
(dd/mm/aaaa)]]</f>
        <v>305</v>
      </c>
      <c r="Q24" s="30">
        <v>44986</v>
      </c>
      <c r="R24" s="30">
        <v>45291</v>
      </c>
      <c r="S24" s="30"/>
      <c r="T24" s="29" t="s">
        <v>1085</v>
      </c>
      <c r="U24" s="19">
        <v>0.20478576203208557</v>
      </c>
      <c r="V24" s="19">
        <v>0.2</v>
      </c>
      <c r="W24" s="34" t="s">
        <v>35</v>
      </c>
      <c r="X24" s="37"/>
    </row>
    <row r="25" spans="1:24" ht="43.5" x14ac:dyDescent="0.3">
      <c r="A25" s="28" t="s">
        <v>54</v>
      </c>
      <c r="B25" s="29" t="s">
        <v>1057</v>
      </c>
      <c r="C25" s="30" t="s">
        <v>431</v>
      </c>
      <c r="D25" s="29" t="s">
        <v>1086</v>
      </c>
      <c r="E25" s="30">
        <v>44992</v>
      </c>
      <c r="F25" s="29" t="s">
        <v>362</v>
      </c>
      <c r="G25" s="40" t="s">
        <v>1087</v>
      </c>
      <c r="H25" s="39">
        <v>2102729</v>
      </c>
      <c r="I25" s="9" t="s">
        <v>991</v>
      </c>
      <c r="J25" s="29" t="s">
        <v>31</v>
      </c>
      <c r="K25" s="32">
        <v>901154405</v>
      </c>
      <c r="L25" s="29" t="s">
        <v>59</v>
      </c>
      <c r="M25" s="29" t="s">
        <v>1088</v>
      </c>
      <c r="N25" s="39"/>
      <c r="O25" s="39">
        <f>+Tabla3[[#This Row],[VALOR INICIAL CONTRATO + IVA]]+Tabla3[[#This Row],[VALOR TOTAL ADICIONES + IVA]]</f>
        <v>2102729</v>
      </c>
      <c r="P25" s="10">
        <f>+Tabla3[[#This Row],[FECHA TERMINACIÓN CONTRATO
(dd/mm/aaaa)]]-Tabla3[[#This Row],[FECHA INICIO CONTRATO
(dd/mm/aaaa)]]</f>
        <v>275</v>
      </c>
      <c r="Q25" s="30">
        <v>44992</v>
      </c>
      <c r="R25" s="30">
        <v>45267</v>
      </c>
      <c r="S25" s="30"/>
      <c r="T25" s="29" t="s">
        <v>1061</v>
      </c>
      <c r="U25" s="19">
        <v>0.5</v>
      </c>
      <c r="V25" s="19">
        <v>0.5</v>
      </c>
      <c r="W25" s="34" t="s">
        <v>35</v>
      </c>
      <c r="X25" s="37"/>
    </row>
    <row r="26" spans="1:24" ht="43.5" x14ac:dyDescent="0.3">
      <c r="A26" s="28" t="s">
        <v>54</v>
      </c>
      <c r="B26" s="29" t="s">
        <v>1089</v>
      </c>
      <c r="C26" s="30" t="s">
        <v>1048</v>
      </c>
      <c r="D26" s="29" t="s">
        <v>1090</v>
      </c>
      <c r="E26" s="30">
        <v>44993</v>
      </c>
      <c r="F26" s="29" t="s">
        <v>133</v>
      </c>
      <c r="G26" s="40" t="s">
        <v>1091</v>
      </c>
      <c r="H26" s="39">
        <v>1160000</v>
      </c>
      <c r="I26" s="9" t="s">
        <v>1037</v>
      </c>
      <c r="J26" s="29" t="s">
        <v>66</v>
      </c>
      <c r="K26" s="32">
        <v>79468945</v>
      </c>
      <c r="L26" s="29"/>
      <c r="M26" s="29" t="s">
        <v>1092</v>
      </c>
      <c r="N26" s="39"/>
      <c r="O26" s="39">
        <f>+Tabla3[[#This Row],[VALOR INICIAL CONTRATO + IVA]]+Tabla3[[#This Row],[VALOR TOTAL ADICIONES + IVA]]</f>
        <v>1160000</v>
      </c>
      <c r="P26" s="10">
        <f>+Tabla3[[#This Row],[FECHA TERMINACIÓN CONTRATO
(dd/mm/aaaa)]]-Tabla3[[#This Row],[FECHA INICIO CONTRATO
(dd/mm/aaaa)]]</f>
        <v>298</v>
      </c>
      <c r="Q26" s="30">
        <v>44993</v>
      </c>
      <c r="R26" s="30">
        <v>45291</v>
      </c>
      <c r="S26" s="30"/>
      <c r="T26" s="29" t="s">
        <v>1093</v>
      </c>
      <c r="U26" s="19">
        <v>0.39610000000000001</v>
      </c>
      <c r="V26" s="19">
        <v>0.39610000000000001</v>
      </c>
      <c r="W26" s="34" t="s">
        <v>35</v>
      </c>
      <c r="X26" s="37"/>
    </row>
    <row r="27" spans="1:24" ht="52" x14ac:dyDescent="0.3">
      <c r="A27" s="28" t="s">
        <v>54</v>
      </c>
      <c r="B27" s="29" t="s">
        <v>96</v>
      </c>
      <c r="C27" s="30" t="s">
        <v>431</v>
      </c>
      <c r="D27" s="29" t="s">
        <v>1094</v>
      </c>
      <c r="E27" s="30">
        <v>44999</v>
      </c>
      <c r="F27" s="29" t="s">
        <v>362</v>
      </c>
      <c r="G27" s="40" t="s">
        <v>1095</v>
      </c>
      <c r="H27" s="39">
        <v>8320480</v>
      </c>
      <c r="I27" s="9" t="s">
        <v>991</v>
      </c>
      <c r="J27" s="29" t="s">
        <v>31</v>
      </c>
      <c r="K27" s="32">
        <v>900630924</v>
      </c>
      <c r="L27" s="29" t="s">
        <v>117</v>
      </c>
      <c r="M27" s="29" t="s">
        <v>1096</v>
      </c>
      <c r="N27" s="39"/>
      <c r="O27" s="39">
        <f>+Tabla3[[#This Row],[VALOR INICIAL CONTRATO + IVA]]+Tabla3[[#This Row],[VALOR TOTAL ADICIONES + IVA]]</f>
        <v>8320480</v>
      </c>
      <c r="P27" s="10">
        <f>+Tabla3[[#This Row],[FECHA TERMINACIÓN CONTRATO
(dd/mm/aaaa)]]-Tabla3[[#This Row],[FECHA INICIO CONTRATO
(dd/mm/aaaa)]]</f>
        <v>258</v>
      </c>
      <c r="Q27" s="30">
        <v>45033</v>
      </c>
      <c r="R27" s="30">
        <v>45291</v>
      </c>
      <c r="S27" s="30"/>
      <c r="T27" s="29" t="s">
        <v>1097</v>
      </c>
      <c r="U27" s="19">
        <v>0.25</v>
      </c>
      <c r="V27" s="19">
        <v>0.25</v>
      </c>
      <c r="W27" s="34" t="s">
        <v>35</v>
      </c>
      <c r="X27" s="37"/>
    </row>
    <row r="28" spans="1:24" ht="43.5" x14ac:dyDescent="0.3">
      <c r="A28" s="28" t="s">
        <v>54</v>
      </c>
      <c r="B28" s="29" t="s">
        <v>161</v>
      </c>
      <c r="C28" s="30" t="s">
        <v>431</v>
      </c>
      <c r="D28" s="29" t="s">
        <v>1098</v>
      </c>
      <c r="E28" s="30">
        <v>45000</v>
      </c>
      <c r="F28" s="29" t="s">
        <v>362</v>
      </c>
      <c r="G28" s="40" t="s">
        <v>1099</v>
      </c>
      <c r="H28" s="39">
        <v>10118570</v>
      </c>
      <c r="I28" s="9" t="s">
        <v>991</v>
      </c>
      <c r="J28" s="29" t="s">
        <v>31</v>
      </c>
      <c r="K28" s="32">
        <v>900035638</v>
      </c>
      <c r="L28" s="29" t="s">
        <v>164</v>
      </c>
      <c r="M28" s="29" t="s">
        <v>1100</v>
      </c>
      <c r="N28" s="39"/>
      <c r="O28" s="39">
        <f>+Tabla3[[#This Row],[VALOR INICIAL CONTRATO + IVA]]+Tabla3[[#This Row],[VALOR TOTAL ADICIONES + IVA]]</f>
        <v>10118570</v>
      </c>
      <c r="P28" s="10">
        <f>+Tabla3[[#This Row],[FECHA TERMINACIÓN CONTRATO
(dd/mm/aaaa)]]-Tabla3[[#This Row],[FECHA INICIO CONTRATO
(dd/mm/aaaa)]]</f>
        <v>291</v>
      </c>
      <c r="Q28" s="30">
        <v>45000</v>
      </c>
      <c r="R28" s="30">
        <v>45291</v>
      </c>
      <c r="S28" s="30"/>
      <c r="T28" s="29" t="s">
        <v>1101</v>
      </c>
      <c r="U28" s="19">
        <v>0.34</v>
      </c>
      <c r="V28" s="19">
        <v>0</v>
      </c>
      <c r="W28" s="34" t="s">
        <v>35</v>
      </c>
      <c r="X28" s="37"/>
    </row>
    <row r="29" spans="1:24" ht="58" x14ac:dyDescent="0.3">
      <c r="A29" s="28" t="s">
        <v>54</v>
      </c>
      <c r="B29" s="29" t="s">
        <v>179</v>
      </c>
      <c r="C29" s="30" t="s">
        <v>1048</v>
      </c>
      <c r="D29" s="29" t="s">
        <v>1102</v>
      </c>
      <c r="E29" s="30">
        <v>45006</v>
      </c>
      <c r="F29" s="29" t="s">
        <v>57</v>
      </c>
      <c r="G29" s="40" t="s">
        <v>1103</v>
      </c>
      <c r="H29" s="39">
        <v>986114</v>
      </c>
      <c r="I29" s="9" t="s">
        <v>1037</v>
      </c>
      <c r="J29" s="29" t="s">
        <v>66</v>
      </c>
      <c r="K29" s="32">
        <v>42150200</v>
      </c>
      <c r="L29" s="29"/>
      <c r="M29" s="29" t="s">
        <v>1104</v>
      </c>
      <c r="N29" s="39"/>
      <c r="O29" s="39">
        <f>+Tabla3[[#This Row],[VALOR INICIAL CONTRATO + IVA]]+Tabla3[[#This Row],[VALOR TOTAL ADICIONES + IVA]]</f>
        <v>986114</v>
      </c>
      <c r="P29" s="10">
        <f>+Tabla3[[#This Row],[FECHA TERMINACIÓN CONTRATO
(dd/mm/aaaa)]]-Tabla3[[#This Row],[FECHA INICIO CONTRATO
(dd/mm/aaaa)]]</f>
        <v>230</v>
      </c>
      <c r="Q29" s="30">
        <v>45006</v>
      </c>
      <c r="R29" s="30">
        <v>45236</v>
      </c>
      <c r="S29" s="30"/>
      <c r="T29" s="29" t="s">
        <v>1046</v>
      </c>
      <c r="U29" s="19">
        <v>0.53</v>
      </c>
      <c r="V29" s="19">
        <v>0.46</v>
      </c>
      <c r="W29" s="34" t="s">
        <v>35</v>
      </c>
      <c r="X29" s="37"/>
    </row>
    <row r="30" spans="1:24" ht="29" x14ac:dyDescent="0.3">
      <c r="A30" s="28" t="s">
        <v>54</v>
      </c>
      <c r="B30" s="29" t="s">
        <v>1105</v>
      </c>
      <c r="C30" s="30" t="s">
        <v>1048</v>
      </c>
      <c r="D30" s="29" t="s">
        <v>1106</v>
      </c>
      <c r="E30" s="30">
        <v>45028</v>
      </c>
      <c r="F30" s="29" t="s">
        <v>133</v>
      </c>
      <c r="G30" s="40" t="s">
        <v>1107</v>
      </c>
      <c r="H30" s="39">
        <v>1326850</v>
      </c>
      <c r="I30" s="9" t="s">
        <v>1037</v>
      </c>
      <c r="J30" s="29" t="s">
        <v>1108</v>
      </c>
      <c r="K30" s="32">
        <v>241643</v>
      </c>
      <c r="L30" s="29"/>
      <c r="M30" s="29" t="s">
        <v>1109</v>
      </c>
      <c r="N30" s="39"/>
      <c r="O30" s="39">
        <f>+Tabla3[[#This Row],[VALOR INICIAL CONTRATO + IVA]]+Tabla3[[#This Row],[VALOR TOTAL ADICIONES + IVA]]</f>
        <v>1326850</v>
      </c>
      <c r="P30" s="10">
        <f>+Tabla3[[#This Row],[FECHA TERMINACIÓN CONTRATO
(dd/mm/aaaa)]]-Tabla3[[#This Row],[FECHA INICIO CONTRATO
(dd/mm/aaaa)]]</f>
        <v>264</v>
      </c>
      <c r="Q30" s="30">
        <v>45028</v>
      </c>
      <c r="R30" s="30">
        <v>45292</v>
      </c>
      <c r="S30" s="30"/>
      <c r="T30" s="29" t="s">
        <v>90</v>
      </c>
      <c r="U30" s="19">
        <v>0.61</v>
      </c>
      <c r="V30" s="19">
        <v>0.61</v>
      </c>
      <c r="W30" s="34" t="s">
        <v>35</v>
      </c>
      <c r="X30" s="37"/>
    </row>
    <row r="31" spans="1:24" ht="29" x14ac:dyDescent="0.3">
      <c r="A31" s="28" t="s">
        <v>54</v>
      </c>
      <c r="B31" s="29" t="s">
        <v>1105</v>
      </c>
      <c r="C31" s="30" t="s">
        <v>431</v>
      </c>
      <c r="D31" s="29" t="s">
        <v>1110</v>
      </c>
      <c r="E31" s="30">
        <v>45026</v>
      </c>
      <c r="F31" s="29" t="s">
        <v>133</v>
      </c>
      <c r="G31" s="40" t="s">
        <v>1111</v>
      </c>
      <c r="H31" s="39">
        <v>7400000</v>
      </c>
      <c r="I31" s="9" t="s">
        <v>991</v>
      </c>
      <c r="J31" s="29" t="s">
        <v>31</v>
      </c>
      <c r="K31" s="32"/>
      <c r="L31" s="29"/>
      <c r="M31" s="29" t="s">
        <v>1112</v>
      </c>
      <c r="N31" s="39"/>
      <c r="O31" s="39">
        <f>+Tabla3[[#This Row],[VALOR INICIAL CONTRATO + IVA]]+Tabla3[[#This Row],[VALOR TOTAL ADICIONES + IVA]]</f>
        <v>7400000</v>
      </c>
      <c r="P31" s="10">
        <f>+Tabla3[[#This Row],[FECHA TERMINACIÓN CONTRATO
(dd/mm/aaaa)]]-Tabla3[[#This Row],[FECHA INICIO CONTRATO
(dd/mm/aaaa)]]</f>
        <v>264</v>
      </c>
      <c r="Q31" s="30">
        <v>45026</v>
      </c>
      <c r="R31" s="30">
        <v>45290</v>
      </c>
      <c r="S31" s="30"/>
      <c r="T31" s="29" t="s">
        <v>90</v>
      </c>
      <c r="U31" s="19">
        <v>0.1</v>
      </c>
      <c r="V31" s="19">
        <v>0</v>
      </c>
      <c r="W31" s="34" t="s">
        <v>35</v>
      </c>
      <c r="X31" s="37"/>
    </row>
    <row r="32" spans="1:24" ht="43.5" x14ac:dyDescent="0.3">
      <c r="A32" s="28" t="s">
        <v>54</v>
      </c>
      <c r="B32" s="29" t="s">
        <v>1113</v>
      </c>
      <c r="C32" s="30" t="s">
        <v>431</v>
      </c>
      <c r="D32" s="29" t="s">
        <v>1114</v>
      </c>
      <c r="E32" s="30">
        <v>45030</v>
      </c>
      <c r="F32" s="29" t="s">
        <v>362</v>
      </c>
      <c r="G32" s="40" t="s">
        <v>1115</v>
      </c>
      <c r="H32" s="39">
        <v>4255630</v>
      </c>
      <c r="I32" s="9" t="s">
        <v>991</v>
      </c>
      <c r="J32" s="29" t="s">
        <v>31</v>
      </c>
      <c r="K32" s="32">
        <v>900147698</v>
      </c>
      <c r="L32" s="29" t="s">
        <v>171</v>
      </c>
      <c r="M32" s="29" t="s">
        <v>1116</v>
      </c>
      <c r="N32" s="39"/>
      <c r="O32" s="39">
        <f>+Tabla3[[#This Row],[VALOR INICIAL CONTRATO + IVA]]+Tabla3[[#This Row],[VALOR TOTAL ADICIONES + IVA]]</f>
        <v>4255630</v>
      </c>
      <c r="P32" s="10">
        <f>+Tabla3[[#This Row],[FECHA TERMINACIÓN CONTRATO
(dd/mm/aaaa)]]-Tabla3[[#This Row],[FECHA INICIO CONTRATO
(dd/mm/aaaa)]]</f>
        <v>261</v>
      </c>
      <c r="Q32" s="30">
        <v>45030</v>
      </c>
      <c r="R32" s="30">
        <v>45291</v>
      </c>
      <c r="S32" s="30"/>
      <c r="T32" s="29" t="s">
        <v>1117</v>
      </c>
      <c r="U32" s="19">
        <v>0.5</v>
      </c>
      <c r="V32" s="19">
        <v>0</v>
      </c>
      <c r="W32" s="34" t="s">
        <v>35</v>
      </c>
      <c r="X32" s="37"/>
    </row>
    <row r="33" spans="1:24" ht="43.5" x14ac:dyDescent="0.3">
      <c r="A33" s="28" t="s">
        <v>54</v>
      </c>
      <c r="B33" s="29" t="s">
        <v>173</v>
      </c>
      <c r="C33" s="30" t="s">
        <v>431</v>
      </c>
      <c r="D33" s="29" t="s">
        <v>1118</v>
      </c>
      <c r="E33" s="30">
        <v>45041</v>
      </c>
      <c r="F33" s="29" t="s">
        <v>362</v>
      </c>
      <c r="G33" s="40" t="s">
        <v>1119</v>
      </c>
      <c r="H33" s="39">
        <v>3678885</v>
      </c>
      <c r="I33" s="39" t="s">
        <v>991</v>
      </c>
      <c r="J33" s="29" t="s">
        <v>31</v>
      </c>
      <c r="K33" s="32">
        <v>800240218</v>
      </c>
      <c r="L33" s="29" t="s">
        <v>42</v>
      </c>
      <c r="M33" s="29" t="s">
        <v>1120</v>
      </c>
      <c r="N33" s="39"/>
      <c r="O33" s="39">
        <f>+Tabla3[[#This Row],[VALOR INICIAL CONTRATO + IVA]]+Tabla3[[#This Row],[VALOR TOTAL ADICIONES + IVA]]</f>
        <v>3678885</v>
      </c>
      <c r="P33" s="10">
        <f>+Tabla3[[#This Row],[FECHA TERMINACIÓN CONTRATO
(dd/mm/aaaa)]]-Tabla3[[#This Row],[FECHA INICIO CONTRATO
(dd/mm/aaaa)]]</f>
        <v>244</v>
      </c>
      <c r="Q33" s="30">
        <v>45047</v>
      </c>
      <c r="R33" s="30">
        <v>45291</v>
      </c>
      <c r="S33" s="30"/>
      <c r="T33" s="29" t="s">
        <v>178</v>
      </c>
      <c r="U33" s="19">
        <v>0.4</v>
      </c>
      <c r="V33" s="19">
        <v>0</v>
      </c>
      <c r="W33" s="34" t="s">
        <v>35</v>
      </c>
      <c r="X33" s="37" t="s">
        <v>1153</v>
      </c>
    </row>
    <row r="34" spans="1:24" ht="52" x14ac:dyDescent="0.3">
      <c r="A34" s="28" t="s">
        <v>54</v>
      </c>
      <c r="B34" s="29" t="s">
        <v>1121</v>
      </c>
      <c r="C34" s="30" t="s">
        <v>431</v>
      </c>
      <c r="D34" s="29" t="s">
        <v>1122</v>
      </c>
      <c r="E34" s="30">
        <v>45016</v>
      </c>
      <c r="F34" s="29" t="s">
        <v>133</v>
      </c>
      <c r="G34" s="40" t="s">
        <v>1123</v>
      </c>
      <c r="H34" s="39">
        <v>6500000</v>
      </c>
      <c r="I34" s="9" t="s">
        <v>991</v>
      </c>
      <c r="J34" s="29" t="s">
        <v>31</v>
      </c>
      <c r="K34" s="32">
        <v>800185306</v>
      </c>
      <c r="L34" s="29" t="s">
        <v>164</v>
      </c>
      <c r="M34" s="29" t="s">
        <v>1124</v>
      </c>
      <c r="N34" s="39"/>
      <c r="O34" s="39">
        <f>+Tabla3[[#This Row],[VALOR INICIAL CONTRATO + IVA]]+Tabla3[[#This Row],[VALOR TOTAL ADICIONES + IVA]]</f>
        <v>6500000</v>
      </c>
      <c r="P34" s="10">
        <f>+Tabla3[[#This Row],[FECHA TERMINACIÓN CONTRATO
(dd/mm/aaaa)]]-Tabla3[[#This Row],[FECHA INICIO CONTRATO
(dd/mm/aaaa)]]</f>
        <v>272</v>
      </c>
      <c r="Q34" s="30">
        <v>45019</v>
      </c>
      <c r="R34" s="30">
        <v>45291</v>
      </c>
      <c r="S34" s="30"/>
      <c r="T34" s="29" t="s">
        <v>1125</v>
      </c>
      <c r="U34" s="19">
        <v>0.32350000000000001</v>
      </c>
      <c r="V34" s="19">
        <v>7.3599999999999999E-2</v>
      </c>
      <c r="W34" s="34" t="s">
        <v>35</v>
      </c>
      <c r="X34" s="37"/>
    </row>
    <row r="35" spans="1:24" ht="39" x14ac:dyDescent="0.3">
      <c r="A35" s="28" t="s">
        <v>54</v>
      </c>
      <c r="B35" s="29" t="s">
        <v>105</v>
      </c>
      <c r="C35" s="30" t="s">
        <v>431</v>
      </c>
      <c r="D35" s="29" t="s">
        <v>1126</v>
      </c>
      <c r="E35" s="30">
        <v>45055</v>
      </c>
      <c r="F35" s="29" t="s">
        <v>133</v>
      </c>
      <c r="G35" s="40" t="s">
        <v>1127</v>
      </c>
      <c r="H35" s="39">
        <v>10000000</v>
      </c>
      <c r="I35" s="9" t="s">
        <v>1037</v>
      </c>
      <c r="J35" s="29" t="s">
        <v>66</v>
      </c>
      <c r="K35" s="32">
        <v>91245130</v>
      </c>
      <c r="L35" s="29"/>
      <c r="M35" s="29" t="s">
        <v>1128</v>
      </c>
      <c r="N35" s="39"/>
      <c r="O35" s="39">
        <f>+Tabla3[[#This Row],[VALOR INICIAL CONTRATO + IVA]]+Tabla3[[#This Row],[VALOR TOTAL ADICIONES + IVA]]</f>
        <v>10000000</v>
      </c>
      <c r="P35" s="10">
        <f>+Tabla3[[#This Row],[FECHA TERMINACIÓN CONTRATO
(dd/mm/aaaa)]]-Tabla3[[#This Row],[FECHA INICIO CONTRATO
(dd/mm/aaaa)]]</f>
        <v>236</v>
      </c>
      <c r="Q35" s="30">
        <v>45055</v>
      </c>
      <c r="R35" s="30">
        <v>45291</v>
      </c>
      <c r="S35" s="30"/>
      <c r="T35" s="29" t="s">
        <v>1129</v>
      </c>
      <c r="U35" s="19">
        <v>0.27</v>
      </c>
      <c r="V35" s="19">
        <v>0.99319999999999997</v>
      </c>
      <c r="W35" s="34" t="s">
        <v>35</v>
      </c>
      <c r="X35" s="37"/>
    </row>
    <row r="36" spans="1:24" ht="52" x14ac:dyDescent="0.3">
      <c r="A36" s="28" t="s">
        <v>54</v>
      </c>
      <c r="B36" s="28" t="s">
        <v>105</v>
      </c>
      <c r="C36" s="30" t="s">
        <v>431</v>
      </c>
      <c r="D36" s="28" t="s">
        <v>1130</v>
      </c>
      <c r="E36" s="30">
        <v>45055</v>
      </c>
      <c r="F36" s="29" t="s">
        <v>362</v>
      </c>
      <c r="G36" s="41" t="s">
        <v>1131</v>
      </c>
      <c r="H36" s="11">
        <v>5496429</v>
      </c>
      <c r="I36" s="39" t="s">
        <v>991</v>
      </c>
      <c r="J36" s="29" t="s">
        <v>31</v>
      </c>
      <c r="K36" s="42">
        <v>901404870</v>
      </c>
      <c r="L36" s="30" t="s">
        <v>164</v>
      </c>
      <c r="M36" s="28" t="s">
        <v>1132</v>
      </c>
      <c r="N36" s="39"/>
      <c r="O36" s="39">
        <f>+Tabla3[[#This Row],[VALOR INICIAL CONTRATO + IVA]]+Tabla3[[#This Row],[VALOR TOTAL ADICIONES + IVA]]</f>
        <v>5496429</v>
      </c>
      <c r="P36" s="10">
        <f>+Tabla3[[#This Row],[FECHA TERMINACIÓN CONTRATO
(dd/mm/aaaa)]]-Tabla3[[#This Row],[FECHA INICIO CONTRATO
(dd/mm/aaaa)]]</f>
        <v>236</v>
      </c>
      <c r="Q36" s="43">
        <v>45055</v>
      </c>
      <c r="R36" s="43">
        <v>45291</v>
      </c>
      <c r="S36" s="43"/>
      <c r="T36" s="28" t="s">
        <v>1129</v>
      </c>
      <c r="U36" s="20">
        <v>0.27</v>
      </c>
      <c r="V36" s="20">
        <v>0.22539999999999999</v>
      </c>
      <c r="W36" s="34" t="s">
        <v>35</v>
      </c>
      <c r="X36" s="35"/>
    </row>
    <row r="37" spans="1:24" ht="43.5" x14ac:dyDescent="0.3">
      <c r="A37" s="28" t="s">
        <v>54</v>
      </c>
      <c r="B37" s="28" t="s">
        <v>183</v>
      </c>
      <c r="C37" s="30" t="s">
        <v>431</v>
      </c>
      <c r="D37" s="28" t="s">
        <v>1133</v>
      </c>
      <c r="E37" s="30">
        <v>45103</v>
      </c>
      <c r="F37" s="29" t="s">
        <v>362</v>
      </c>
      <c r="G37" s="41" t="s">
        <v>1134</v>
      </c>
      <c r="H37" s="11">
        <v>4105500</v>
      </c>
      <c r="I37" s="39" t="s">
        <v>991</v>
      </c>
      <c r="J37" s="29" t="s">
        <v>31</v>
      </c>
      <c r="K37" s="42">
        <v>900250120</v>
      </c>
      <c r="L37" s="30" t="s">
        <v>153</v>
      </c>
      <c r="M37" s="28" t="s">
        <v>1135</v>
      </c>
      <c r="N37" s="39"/>
      <c r="O37" s="39">
        <f>+Tabla3[[#This Row],[VALOR INICIAL CONTRATO + IVA]]+Tabla3[[#This Row],[VALOR TOTAL ADICIONES + IVA]]</f>
        <v>4105500</v>
      </c>
      <c r="P37" s="10">
        <f>+Tabla3[[#This Row],[FECHA TERMINACIÓN CONTRATO
(dd/mm/aaaa)]]-Tabla3[[#This Row],[FECHA INICIO CONTRATO
(dd/mm/aaaa)]]</f>
        <v>188</v>
      </c>
      <c r="Q37" s="43">
        <v>45103</v>
      </c>
      <c r="R37" s="43">
        <v>45291</v>
      </c>
      <c r="S37" s="43"/>
      <c r="T37" s="28" t="s">
        <v>1065</v>
      </c>
      <c r="U37" s="20">
        <v>0</v>
      </c>
      <c r="V37" s="20">
        <v>0</v>
      </c>
      <c r="W37" s="34" t="s">
        <v>35</v>
      </c>
      <c r="X37" s="35"/>
    </row>
    <row r="38" spans="1:24" s="50" customFormat="1" ht="25.5" customHeight="1" x14ac:dyDescent="0.35">
      <c r="A38" s="44">
        <f>SUBTOTAL(103,Tabla3[VICEPRESIDENCIA])</f>
        <v>35</v>
      </c>
      <c r="B38" s="44">
        <f>SUBTOTAL(103,Tabla3[ÁREA QUE CONTRATA])</f>
        <v>35</v>
      </c>
      <c r="C38" s="44">
        <f>SUBTOTAL(103,Tabla3[MODALIDAD CONTRATACIÓN])</f>
        <v>35</v>
      </c>
      <c r="D38" s="44">
        <f>SUBTOTAL(103,Tabla3[N° CONTRATO])</f>
        <v>35</v>
      </c>
      <c r="E38" s="44"/>
      <c r="F38" s="45"/>
      <c r="G38" s="44"/>
      <c r="H38" s="46">
        <f>SUBTOTAL(109,Tabla3[VALOR INICIAL CONTRATO + IVA])</f>
        <v>270772347</v>
      </c>
      <c r="I38" s="46"/>
      <c r="J38" s="45"/>
      <c r="K38" s="47"/>
      <c r="L38" s="45"/>
      <c r="M38" s="44"/>
      <c r="N38" s="48">
        <f>SUBTOTAL(109,Tabla3[VALOR TOTAL ADICIONES + IVA])</f>
        <v>15353856</v>
      </c>
      <c r="O38" s="48">
        <f>SUBTOTAL(109,Tabla3[VALOR ACTUAL DEL CONTRATO (CON ADICIONES+IVA)])</f>
        <v>286126203</v>
      </c>
      <c r="P38" s="48"/>
      <c r="Q38" s="44"/>
      <c r="R38" s="44"/>
      <c r="S38" s="44"/>
      <c r="T38" s="44"/>
      <c r="U38" s="44"/>
      <c r="V38" s="44"/>
      <c r="W38" s="44"/>
      <c r="X38" s="49"/>
    </row>
    <row r="39" spans="1:24" x14ac:dyDescent="0.3"/>
    <row r="40" spans="1:24" x14ac:dyDescent="0.3"/>
    <row r="41" spans="1:24" x14ac:dyDescent="0.3"/>
    <row r="42" spans="1:24" x14ac:dyDescent="0.3"/>
    <row r="43" spans="1:24" x14ac:dyDescent="0.3"/>
    <row r="44" spans="1:24" x14ac:dyDescent="0.3"/>
    <row r="45" spans="1:24" x14ac:dyDescent="0.3"/>
    <row r="46" spans="1:24" x14ac:dyDescent="0.3"/>
    <row r="47" spans="1:24" x14ac:dyDescent="0.3"/>
    <row r="48" spans="1:24" x14ac:dyDescent="0.3"/>
    <row r="64" x14ac:dyDescent="0.3"/>
    <row r="1048544" x14ac:dyDescent="0.3"/>
    <row r="1048559" x14ac:dyDescent="0.3"/>
    <row r="1048560" x14ac:dyDescent="0.3"/>
    <row r="1048561" x14ac:dyDescent="0.3"/>
    <row r="1048562" x14ac:dyDescent="0.3"/>
  </sheetData>
  <sheetProtection algorithmName="SHA-512" hashValue="XIGdg1rjqVhlp7aDoaBdil+dyEHw/ZCJ4OTWWmUQYEoxpvD+1lwDL7AYSBK3WnqVIauwKAMnnyMFsKEuf3YCMw==" saltValue="7+rGPkPvskDzPZZVZOLptA==" spinCount="100000" sheet="1" objects="1" scenarios="1" autoFilter="0"/>
  <protectedRanges>
    <protectedRange sqref="F20:F22 F17:F18 F24:F28 F3:F13 F30:F37" name="Rango1"/>
  </protectedRanges>
  <mergeCells count="1">
    <mergeCell ref="N1:P1"/>
  </mergeCells>
  <phoneticPr fontId="21" type="noConversion"/>
  <dataValidations count="3">
    <dataValidation type="list" allowBlank="1" showInputMessage="1" showErrorMessage="1" sqref="C9:C37" xr:uid="{078BC68D-CB39-4295-879E-3A4CA31A29DD}">
      <formula1>"ACEPTACIÓN DE OFERTA, INVITACIÓN ABIERTA, INVITACIÓN CERRADA, INVITACIÓN DIRECTA, SIMPLIFICADA"</formula1>
    </dataValidation>
    <dataValidation type="list" allowBlank="1" showInputMessage="1" showErrorMessage="1" sqref="W3:W37" xr:uid="{F01A044A-2E4D-4A84-B951-E66BB128C6D1}">
      <formula1>"En ejecución, Finalizado, En Liquidación, Liquidado, Por Liquidar,No se Liquida según Manual"</formula1>
    </dataValidation>
    <dataValidation type="list" allowBlank="1" showInputMessage="1" showErrorMessage="1" sqref="A3:A37" xr:uid="{0E0DC3AD-1F05-41AA-AAEA-98E52D1F6436}">
      <formula1>"Presidencia_,Secretaría_General,Vicepresidencia_Comercial,Vicepresidencia_Desarrollo_Corporativo,Vicepresidencia_Financiera,Vicepresidencia_De_Indemnizaciones,Vicepresidencia_Jurídica,Vicepresidencia_Técnica"</formula1>
    </dataValidation>
  </dataValidations>
  <pageMargins left="0.7" right="0.7" top="0.75" bottom="0.75" header="0.3" footer="0.3"/>
  <pageSetup orientation="portrait" r:id="rId1"/>
  <headerFooter>
    <oddFooter>&amp;C_x000D_&amp;1#&amp;"Calibri"&amp;10&amp;K008000 DOCUMENTO PÚBLICO</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5104-6BDC-466E-B348-6F306D776953}">
  <dimension ref="A1:AI234"/>
  <sheetViews>
    <sheetView showGridLines="0" tabSelected="1" zoomScale="80" zoomScaleNormal="80" workbookViewId="0">
      <pane xSplit="7" ySplit="2" topLeftCell="H3" activePane="bottomRight" state="frozen"/>
      <selection pane="topRight" activeCell="H1" sqref="H1"/>
      <selection pane="bottomLeft" activeCell="A3" sqref="A3"/>
      <selection pane="bottomRight" activeCell="X3" sqref="X3"/>
    </sheetView>
  </sheetViews>
  <sheetFormatPr baseColWidth="10" defaultColWidth="11.453125" defaultRowHeight="14.5" x14ac:dyDescent="0.35"/>
  <cols>
    <col min="1" max="1" width="20" style="55" customWidth="1"/>
    <col min="2" max="2" width="17.7265625" style="28" customWidth="1"/>
    <col min="3" max="3" width="15.26953125" style="55" customWidth="1"/>
    <col min="4" max="4" width="13.26953125" style="55" customWidth="1"/>
    <col min="5" max="5" width="15.7265625" style="28" customWidth="1"/>
    <col min="6" max="6" width="17.7265625" style="55" customWidth="1"/>
    <col min="7" max="7" width="40.453125" style="55" customWidth="1"/>
    <col min="8" max="8" width="20.81640625" style="55" bestFit="1" customWidth="1"/>
    <col min="9" max="9" width="15.36328125" style="55" customWidth="1"/>
    <col min="10" max="10" width="16.36328125" style="5" customWidth="1"/>
    <col min="11" max="11" width="15.6328125" style="5" customWidth="1"/>
    <col min="12" max="12" width="18.54296875" style="55" customWidth="1"/>
    <col min="13" max="13" width="18.453125" style="55" customWidth="1"/>
    <col min="14" max="14" width="18.36328125" style="55" customWidth="1"/>
    <col min="15" max="15" width="13.7265625" style="55" customWidth="1"/>
    <col min="16" max="16" width="13.26953125" style="55" customWidth="1"/>
    <col min="17" max="17" width="16.26953125" style="55" bestFit="1" customWidth="1"/>
    <col min="18" max="18" width="16.54296875" style="55" customWidth="1"/>
    <col min="19" max="19" width="16.453125" style="55" customWidth="1"/>
    <col min="20" max="20" width="23.54296875" style="55" customWidth="1"/>
    <col min="21" max="21" width="16.26953125" style="55" customWidth="1"/>
    <col min="22" max="22" width="15.6328125" style="55" customWidth="1"/>
    <col min="23" max="23" width="23.36328125" style="55" customWidth="1"/>
    <col min="24" max="24" width="24.7265625" style="55" customWidth="1"/>
    <col min="25" max="25" width="11.453125" style="55"/>
    <col min="26" max="26" width="15.7265625" style="55" bestFit="1" customWidth="1"/>
    <col min="27" max="27" width="12.54296875" style="55" bestFit="1" customWidth="1"/>
    <col min="28" max="16384" width="11.453125" style="55"/>
  </cols>
  <sheetData>
    <row r="1" spans="1:24" ht="25.15" customHeight="1" thickBot="1" x14ac:dyDescent="0.4">
      <c r="A1" s="53" t="s">
        <v>47</v>
      </c>
      <c r="B1" s="54"/>
      <c r="C1" s="54"/>
      <c r="D1" s="54"/>
      <c r="E1" s="54"/>
      <c r="F1" s="54"/>
      <c r="G1" s="54"/>
      <c r="H1" s="54"/>
      <c r="I1" s="54"/>
      <c r="J1" s="54"/>
      <c r="K1" s="54"/>
      <c r="L1" s="54"/>
      <c r="M1" s="54"/>
      <c r="N1" s="54"/>
      <c r="O1" s="54"/>
      <c r="P1" s="54"/>
    </row>
    <row r="2" spans="1:24" ht="68.650000000000006" customHeight="1" thickBot="1" x14ac:dyDescent="0.4">
      <c r="A2" s="56" t="s">
        <v>1</v>
      </c>
      <c r="B2" s="56" t="s">
        <v>2</v>
      </c>
      <c r="C2" s="56" t="s">
        <v>48</v>
      </c>
      <c r="D2" s="56" t="s">
        <v>4</v>
      </c>
      <c r="E2" s="56" t="s">
        <v>5</v>
      </c>
      <c r="F2" s="56" t="s">
        <v>6</v>
      </c>
      <c r="G2" s="56" t="s">
        <v>49</v>
      </c>
      <c r="H2" s="57" t="s">
        <v>8</v>
      </c>
      <c r="I2" s="56" t="s">
        <v>50</v>
      </c>
      <c r="J2" s="56" t="s">
        <v>10</v>
      </c>
      <c r="K2" s="56" t="s">
        <v>11</v>
      </c>
      <c r="L2" s="56" t="s">
        <v>12</v>
      </c>
      <c r="M2" s="58" t="s">
        <v>51</v>
      </c>
      <c r="N2" s="22" t="s">
        <v>14</v>
      </c>
      <c r="O2" s="58" t="s">
        <v>15</v>
      </c>
      <c r="P2" s="58" t="s">
        <v>16</v>
      </c>
      <c r="Q2" s="59" t="s">
        <v>17</v>
      </c>
      <c r="R2" s="59" t="s">
        <v>52</v>
      </c>
      <c r="S2" s="60" t="s">
        <v>19</v>
      </c>
      <c r="T2" s="58" t="s">
        <v>53</v>
      </c>
      <c r="U2" s="61" t="s">
        <v>21</v>
      </c>
      <c r="V2" s="61" t="s">
        <v>22</v>
      </c>
      <c r="W2" s="58" t="s">
        <v>23</v>
      </c>
      <c r="X2" s="58" t="s">
        <v>24</v>
      </c>
    </row>
    <row r="3" spans="1:24" ht="43.5" x14ac:dyDescent="0.35">
      <c r="A3" s="29" t="s">
        <v>54</v>
      </c>
      <c r="B3" s="29" t="s">
        <v>55</v>
      </c>
      <c r="C3" s="29" t="s">
        <v>27</v>
      </c>
      <c r="D3" s="29" t="s">
        <v>56</v>
      </c>
      <c r="E3" s="30">
        <v>35674</v>
      </c>
      <c r="F3" s="29" t="s">
        <v>57</v>
      </c>
      <c r="G3" s="40" t="s">
        <v>58</v>
      </c>
      <c r="H3" s="8">
        <v>7200000</v>
      </c>
      <c r="I3" s="29" t="s">
        <v>31</v>
      </c>
      <c r="J3" s="32">
        <v>860007738</v>
      </c>
      <c r="K3" s="29" t="s">
        <v>59</v>
      </c>
      <c r="L3" s="29" t="s">
        <v>60</v>
      </c>
      <c r="M3" s="39">
        <v>43343750</v>
      </c>
      <c r="N3" s="39">
        <f>+Tabla17[[#This Row],[VALOR INICIAL DEL CONTRATO + IVA]]+Tabla17[[#This Row],[VALOR TOTAL ADICIONES + IVA]]</f>
        <v>50543750</v>
      </c>
      <c r="O3" s="29">
        <v>365</v>
      </c>
      <c r="P3" s="29">
        <v>0</v>
      </c>
      <c r="Q3" s="62">
        <v>35674</v>
      </c>
      <c r="R3" s="62" t="s">
        <v>61</v>
      </c>
      <c r="S3" s="62">
        <v>45169</v>
      </c>
      <c r="T3" s="29" t="s">
        <v>62</v>
      </c>
      <c r="U3" s="19">
        <v>0.878</v>
      </c>
      <c r="V3" s="19">
        <v>0.878</v>
      </c>
      <c r="W3" s="34" t="s">
        <v>35</v>
      </c>
      <c r="X3" s="31" t="s">
        <v>102</v>
      </c>
    </row>
    <row r="4" spans="1:24" ht="68.650000000000006" customHeight="1" x14ac:dyDescent="0.35">
      <c r="A4" s="29" t="s">
        <v>54</v>
      </c>
      <c r="B4" s="63" t="s">
        <v>63</v>
      </c>
      <c r="C4" s="29" t="s">
        <v>27</v>
      </c>
      <c r="D4" s="64" t="s">
        <v>64</v>
      </c>
      <c r="E4" s="30">
        <v>35749</v>
      </c>
      <c r="F4" s="29" t="s">
        <v>57</v>
      </c>
      <c r="G4" s="40" t="s">
        <v>65</v>
      </c>
      <c r="H4" s="8">
        <v>18000000</v>
      </c>
      <c r="I4" s="29" t="s">
        <v>66</v>
      </c>
      <c r="J4" s="32">
        <v>14206224</v>
      </c>
      <c r="K4" s="29"/>
      <c r="L4" s="29" t="s">
        <v>67</v>
      </c>
      <c r="M4" s="39">
        <v>482388930</v>
      </c>
      <c r="N4" s="39">
        <f>+Tabla17[[#This Row],[VALOR INICIAL DEL CONTRATO + IVA]]+Tabla17[[#This Row],[VALOR TOTAL ADICIONES + IVA]]</f>
        <v>500388930</v>
      </c>
      <c r="O4" s="29">
        <v>365</v>
      </c>
      <c r="P4" s="29">
        <v>9131</v>
      </c>
      <c r="Q4" s="62">
        <v>35749</v>
      </c>
      <c r="R4" s="62" t="s">
        <v>61</v>
      </c>
      <c r="S4" s="62">
        <v>45245</v>
      </c>
      <c r="T4" s="29" t="s">
        <v>68</v>
      </c>
      <c r="U4" s="19">
        <v>0.63</v>
      </c>
      <c r="V4" s="19">
        <v>0.69</v>
      </c>
      <c r="W4" s="34" t="s">
        <v>35</v>
      </c>
      <c r="X4" s="31" t="s">
        <v>69</v>
      </c>
    </row>
    <row r="5" spans="1:24" ht="43.5" x14ac:dyDescent="0.35">
      <c r="A5" s="29" t="s">
        <v>54</v>
      </c>
      <c r="B5" s="29" t="s">
        <v>70</v>
      </c>
      <c r="C5" s="29" t="s">
        <v>27</v>
      </c>
      <c r="D5" s="29" t="s">
        <v>71</v>
      </c>
      <c r="E5" s="30">
        <v>36000</v>
      </c>
      <c r="F5" s="29" t="s">
        <v>57</v>
      </c>
      <c r="G5" s="40" t="s">
        <v>72</v>
      </c>
      <c r="H5" s="8">
        <v>90000000</v>
      </c>
      <c r="I5" s="29" t="s">
        <v>31</v>
      </c>
      <c r="J5" s="32">
        <v>891001109</v>
      </c>
      <c r="K5" s="29" t="s">
        <v>42</v>
      </c>
      <c r="L5" s="29" t="s">
        <v>73</v>
      </c>
      <c r="M5" s="39">
        <v>95948534</v>
      </c>
      <c r="N5" s="39">
        <f>+Tabla17[[#This Row],[VALOR INICIAL DEL CONTRATO + IVA]]+Tabla17[[#This Row],[VALOR TOTAL ADICIONES + IVA]]</f>
        <v>185948534</v>
      </c>
      <c r="O5" s="29"/>
      <c r="P5" s="29"/>
      <c r="Q5" s="62">
        <v>35977</v>
      </c>
      <c r="R5" s="62" t="s">
        <v>61</v>
      </c>
      <c r="S5" s="62" t="s">
        <v>74</v>
      </c>
      <c r="T5" s="29" t="s">
        <v>75</v>
      </c>
      <c r="U5" s="19">
        <v>1</v>
      </c>
      <c r="V5" s="19">
        <v>1</v>
      </c>
      <c r="W5" s="34" t="s">
        <v>945</v>
      </c>
      <c r="X5" s="31"/>
    </row>
    <row r="6" spans="1:24" ht="68.650000000000006" customHeight="1" x14ac:dyDescent="0.35">
      <c r="A6" s="29" t="s">
        <v>76</v>
      </c>
      <c r="B6" s="29" t="s">
        <v>77</v>
      </c>
      <c r="C6" s="29" t="s">
        <v>27</v>
      </c>
      <c r="D6" s="29" t="s">
        <v>78</v>
      </c>
      <c r="E6" s="30">
        <v>36770</v>
      </c>
      <c r="F6" s="29" t="s">
        <v>57</v>
      </c>
      <c r="G6" s="40" t="s">
        <v>79</v>
      </c>
      <c r="H6" s="8">
        <v>4200000</v>
      </c>
      <c r="I6" s="29" t="s">
        <v>66</v>
      </c>
      <c r="J6" s="32">
        <v>41607866</v>
      </c>
      <c r="K6" s="29"/>
      <c r="L6" s="29" t="s">
        <v>80</v>
      </c>
      <c r="M6" s="39">
        <v>228946428</v>
      </c>
      <c r="N6" s="39">
        <f>+Tabla17[[#This Row],[VALOR INICIAL DEL CONTRATO + IVA]]+Tabla17[[#This Row],[VALOR TOTAL ADICIONES + IVA]]</f>
        <v>233146428</v>
      </c>
      <c r="O6" s="65"/>
      <c r="P6" s="65"/>
      <c r="Q6" s="62">
        <v>36739</v>
      </c>
      <c r="R6" s="62" t="s">
        <v>61</v>
      </c>
      <c r="S6" s="62">
        <v>45138</v>
      </c>
      <c r="T6" s="28" t="s">
        <v>81</v>
      </c>
      <c r="U6" s="19">
        <v>0.83</v>
      </c>
      <c r="V6" s="19">
        <v>0.18</v>
      </c>
      <c r="W6" s="34" t="s">
        <v>35</v>
      </c>
      <c r="X6" s="31" t="s">
        <v>1154</v>
      </c>
    </row>
    <row r="7" spans="1:24" ht="68.650000000000006" customHeight="1" x14ac:dyDescent="0.35">
      <c r="A7" s="29" t="s">
        <v>76</v>
      </c>
      <c r="B7" s="29" t="s">
        <v>77</v>
      </c>
      <c r="C7" s="29" t="s">
        <v>27</v>
      </c>
      <c r="D7" s="29" t="s">
        <v>82</v>
      </c>
      <c r="E7" s="30">
        <v>36739</v>
      </c>
      <c r="F7" s="29" t="s">
        <v>57</v>
      </c>
      <c r="G7" s="40" t="s">
        <v>83</v>
      </c>
      <c r="H7" s="8">
        <v>18441948.219999999</v>
      </c>
      <c r="I7" s="29" t="s">
        <v>66</v>
      </c>
      <c r="J7" s="32">
        <v>4506637</v>
      </c>
      <c r="K7" s="29"/>
      <c r="L7" s="29" t="s">
        <v>84</v>
      </c>
      <c r="M7" s="39">
        <v>1077946631</v>
      </c>
      <c r="N7" s="39">
        <f>+Tabla17[[#This Row],[VALOR INICIAL DEL CONTRATO + IVA]]+Tabla17[[#This Row],[VALOR TOTAL ADICIONES + IVA]]</f>
        <v>1096388579.22</v>
      </c>
      <c r="O7" s="65"/>
      <c r="P7" s="65"/>
      <c r="Q7" s="62">
        <v>36770</v>
      </c>
      <c r="R7" s="62" t="s">
        <v>61</v>
      </c>
      <c r="S7" s="62">
        <v>45138</v>
      </c>
      <c r="T7" s="28" t="s">
        <v>81</v>
      </c>
      <c r="U7" s="66">
        <v>0.91669999999999996</v>
      </c>
      <c r="V7" s="66">
        <v>0.91669999999999996</v>
      </c>
      <c r="W7" s="34" t="s">
        <v>35</v>
      </c>
      <c r="X7" s="31" t="s">
        <v>1154</v>
      </c>
    </row>
    <row r="8" spans="1:24" ht="102" customHeight="1" x14ac:dyDescent="0.35">
      <c r="A8" s="29" t="s">
        <v>54</v>
      </c>
      <c r="B8" s="29" t="s">
        <v>85</v>
      </c>
      <c r="C8" s="29" t="s">
        <v>27</v>
      </c>
      <c r="D8" s="29" t="s">
        <v>86</v>
      </c>
      <c r="E8" s="30">
        <v>36892</v>
      </c>
      <c r="F8" s="29" t="s">
        <v>57</v>
      </c>
      <c r="G8" s="40" t="s">
        <v>87</v>
      </c>
      <c r="H8" s="8">
        <v>1071993</v>
      </c>
      <c r="I8" s="29" t="s">
        <v>66</v>
      </c>
      <c r="J8" s="32">
        <v>8692230</v>
      </c>
      <c r="K8" s="29"/>
      <c r="L8" s="29" t="s">
        <v>88</v>
      </c>
      <c r="M8" s="39">
        <v>55638676</v>
      </c>
      <c r="N8" s="39">
        <f>+Tabla17[[#This Row],[VALOR INICIAL DEL CONTRATO + IVA]]+Tabla17[[#This Row],[VALOR TOTAL ADICIONES + IVA]]</f>
        <v>56710669</v>
      </c>
      <c r="O8" s="29">
        <v>365</v>
      </c>
      <c r="P8" s="29">
        <v>365</v>
      </c>
      <c r="Q8" s="62">
        <v>36892</v>
      </c>
      <c r="R8" s="62" t="s">
        <v>61</v>
      </c>
      <c r="S8" s="62" t="s">
        <v>89</v>
      </c>
      <c r="T8" s="29" t="s">
        <v>90</v>
      </c>
      <c r="U8" s="19">
        <v>0.57999999999999996</v>
      </c>
      <c r="V8" s="19">
        <v>0.57999999999999996</v>
      </c>
      <c r="W8" s="34" t="s">
        <v>35</v>
      </c>
      <c r="X8" s="31"/>
    </row>
    <row r="9" spans="1:24" ht="85.5" customHeight="1" x14ac:dyDescent="0.35">
      <c r="A9" s="29" t="s">
        <v>54</v>
      </c>
      <c r="B9" s="29" t="s">
        <v>91</v>
      </c>
      <c r="C9" s="29" t="s">
        <v>27</v>
      </c>
      <c r="D9" s="29" t="s">
        <v>92</v>
      </c>
      <c r="E9" s="30">
        <v>38626</v>
      </c>
      <c r="F9" s="29" t="s">
        <v>57</v>
      </c>
      <c r="G9" s="40" t="s">
        <v>93</v>
      </c>
      <c r="H9" s="8">
        <v>85818231</v>
      </c>
      <c r="I9" s="29" t="s">
        <v>66</v>
      </c>
      <c r="J9" s="32">
        <v>1088304611</v>
      </c>
      <c r="K9" s="29"/>
      <c r="L9" s="29" t="s">
        <v>94</v>
      </c>
      <c r="M9" s="39">
        <v>97077582</v>
      </c>
      <c r="N9" s="39">
        <f>+Tabla17[[#This Row],[VALOR INICIAL DEL CONTRATO + IVA]]+Tabla17[[#This Row],[VALOR TOTAL ADICIONES + IVA]]</f>
        <v>182895813</v>
      </c>
      <c r="O9" s="29"/>
      <c r="P9" s="29"/>
      <c r="Q9" s="62">
        <v>38687</v>
      </c>
      <c r="R9" s="62" t="s">
        <v>61</v>
      </c>
      <c r="S9" s="62" t="s">
        <v>89</v>
      </c>
      <c r="T9" s="29" t="s">
        <v>95</v>
      </c>
      <c r="U9" s="19">
        <v>0.5</v>
      </c>
      <c r="V9" s="19">
        <v>0.5</v>
      </c>
      <c r="W9" s="34" t="s">
        <v>35</v>
      </c>
      <c r="X9" s="31"/>
    </row>
    <row r="10" spans="1:24" ht="113.15" customHeight="1" x14ac:dyDescent="0.35">
      <c r="A10" s="29" t="s">
        <v>54</v>
      </c>
      <c r="B10" s="29" t="s">
        <v>96</v>
      </c>
      <c r="C10" s="29" t="s">
        <v>27</v>
      </c>
      <c r="D10" s="29" t="s">
        <v>97</v>
      </c>
      <c r="E10" s="30">
        <v>38504</v>
      </c>
      <c r="F10" s="29" t="s">
        <v>57</v>
      </c>
      <c r="G10" s="40" t="s">
        <v>98</v>
      </c>
      <c r="H10" s="8">
        <v>62091653</v>
      </c>
      <c r="I10" s="29" t="s">
        <v>31</v>
      </c>
      <c r="J10" s="32">
        <v>822000127</v>
      </c>
      <c r="K10" s="29" t="s">
        <v>59</v>
      </c>
      <c r="L10" s="29" t="s">
        <v>99</v>
      </c>
      <c r="M10" s="39">
        <v>66637049</v>
      </c>
      <c r="N10" s="39">
        <f>+Tabla17[[#This Row],[VALOR INICIAL DEL CONTRATO + IVA]]+Tabla17[[#This Row],[VALOR TOTAL ADICIONES + IVA]]</f>
        <v>128728702</v>
      </c>
      <c r="O10" s="29">
        <v>365</v>
      </c>
      <c r="P10" s="29">
        <v>365</v>
      </c>
      <c r="Q10" s="62">
        <v>38504</v>
      </c>
      <c r="R10" s="62" t="s">
        <v>61</v>
      </c>
      <c r="S10" s="62" t="s">
        <v>100</v>
      </c>
      <c r="T10" s="29" t="s">
        <v>101</v>
      </c>
      <c r="U10" s="66">
        <v>8.3299999999999999E-2</v>
      </c>
      <c r="V10" s="66">
        <v>8.3299999999999999E-2</v>
      </c>
      <c r="W10" s="34" t="s">
        <v>35</v>
      </c>
      <c r="X10" s="31" t="s">
        <v>102</v>
      </c>
    </row>
    <row r="11" spans="1:24" ht="104" x14ac:dyDescent="0.35">
      <c r="A11" s="29" t="s">
        <v>54</v>
      </c>
      <c r="B11" s="29" t="s">
        <v>63</v>
      </c>
      <c r="C11" s="29" t="s">
        <v>27</v>
      </c>
      <c r="D11" s="29" t="s">
        <v>103</v>
      </c>
      <c r="E11" s="30">
        <v>38980</v>
      </c>
      <c r="F11" s="29" t="s">
        <v>57</v>
      </c>
      <c r="G11" s="40" t="s">
        <v>104</v>
      </c>
      <c r="H11" s="8">
        <v>15000000</v>
      </c>
      <c r="I11" s="29" t="s">
        <v>66</v>
      </c>
      <c r="J11" s="32">
        <v>14206224</v>
      </c>
      <c r="K11" s="29"/>
      <c r="L11" s="29" t="s">
        <v>67</v>
      </c>
      <c r="M11" s="39">
        <v>261271594</v>
      </c>
      <c r="N11" s="39">
        <f>+Tabla17[[#This Row],[VALOR INICIAL DEL CONTRATO + IVA]]+Tabla17[[#This Row],[VALOR TOTAL ADICIONES + IVA]]</f>
        <v>276271594</v>
      </c>
      <c r="O11" s="29">
        <v>365</v>
      </c>
      <c r="P11" s="29">
        <v>5844</v>
      </c>
      <c r="Q11" s="62">
        <v>38980</v>
      </c>
      <c r="R11" s="62" t="s">
        <v>61</v>
      </c>
      <c r="S11" s="62">
        <v>45189</v>
      </c>
      <c r="T11" s="29" t="s">
        <v>68</v>
      </c>
      <c r="U11" s="19">
        <v>0.79</v>
      </c>
      <c r="V11" s="19">
        <v>0.83</v>
      </c>
      <c r="W11" s="34" t="s">
        <v>35</v>
      </c>
      <c r="X11" s="31" t="s">
        <v>69</v>
      </c>
    </row>
    <row r="12" spans="1:24" ht="43.5" x14ac:dyDescent="0.35">
      <c r="A12" s="29" t="s">
        <v>54</v>
      </c>
      <c r="B12" s="29" t="s">
        <v>105</v>
      </c>
      <c r="C12" s="29" t="s">
        <v>27</v>
      </c>
      <c r="D12" s="29" t="s">
        <v>106</v>
      </c>
      <c r="E12" s="30">
        <v>39260</v>
      </c>
      <c r="F12" s="29" t="s">
        <v>57</v>
      </c>
      <c r="G12" s="40" t="s">
        <v>107</v>
      </c>
      <c r="H12" s="8">
        <v>52800000</v>
      </c>
      <c r="I12" s="29" t="s">
        <v>31</v>
      </c>
      <c r="J12" s="32">
        <v>890401198</v>
      </c>
      <c r="K12" s="29" t="s">
        <v>42</v>
      </c>
      <c r="L12" s="29" t="s">
        <v>108</v>
      </c>
      <c r="M12" s="39">
        <v>384945203</v>
      </c>
      <c r="N12" s="39">
        <f>+Tabla17[[#This Row],[VALOR INICIAL DEL CONTRATO + IVA]]+Tabla17[[#This Row],[VALOR TOTAL ADICIONES + IVA]]</f>
        <v>437745203</v>
      </c>
      <c r="O12" s="29">
        <v>365</v>
      </c>
      <c r="P12" s="29">
        <v>365</v>
      </c>
      <c r="Q12" s="62">
        <v>39260</v>
      </c>
      <c r="R12" s="62" t="s">
        <v>61</v>
      </c>
      <c r="S12" s="62" t="s">
        <v>89</v>
      </c>
      <c r="T12" s="29" t="s">
        <v>1137</v>
      </c>
      <c r="U12" s="19">
        <v>0.58330000000000004</v>
      </c>
      <c r="V12" s="19">
        <v>0.5</v>
      </c>
      <c r="W12" s="34" t="s">
        <v>35</v>
      </c>
      <c r="X12" s="31" t="s">
        <v>1138</v>
      </c>
    </row>
    <row r="13" spans="1:24" ht="65" x14ac:dyDescent="0.35">
      <c r="A13" s="29" t="s">
        <v>54</v>
      </c>
      <c r="B13" s="29" t="s">
        <v>109</v>
      </c>
      <c r="C13" s="29" t="s">
        <v>27</v>
      </c>
      <c r="D13" s="29" t="s">
        <v>110</v>
      </c>
      <c r="E13" s="30">
        <v>39687</v>
      </c>
      <c r="F13" s="29" t="s">
        <v>57</v>
      </c>
      <c r="G13" s="40" t="s">
        <v>111</v>
      </c>
      <c r="H13" s="8">
        <v>13500000</v>
      </c>
      <c r="I13" s="29" t="s">
        <v>31</v>
      </c>
      <c r="J13" s="32">
        <v>800152512</v>
      </c>
      <c r="K13" s="29" t="s">
        <v>112</v>
      </c>
      <c r="L13" s="29" t="s">
        <v>113</v>
      </c>
      <c r="M13" s="39">
        <v>49052304</v>
      </c>
      <c r="N13" s="39">
        <f>+Tabla17[[#This Row],[VALOR INICIAL DEL CONTRATO + IVA]]+Tabla17[[#This Row],[VALOR TOTAL ADICIONES + IVA]]</f>
        <v>62552304</v>
      </c>
      <c r="O13" s="29"/>
      <c r="P13" s="29"/>
      <c r="Q13" s="62">
        <v>39687</v>
      </c>
      <c r="R13" s="62" t="s">
        <v>61</v>
      </c>
      <c r="S13" s="62" t="s">
        <v>89</v>
      </c>
      <c r="T13" s="29" t="s">
        <v>1139</v>
      </c>
      <c r="U13" s="19">
        <v>0.5</v>
      </c>
      <c r="V13" s="19">
        <v>0.5</v>
      </c>
      <c r="W13" s="34" t="s">
        <v>35</v>
      </c>
      <c r="X13" s="67"/>
    </row>
    <row r="14" spans="1:24" ht="104" x14ac:dyDescent="0.35">
      <c r="A14" s="29" t="s">
        <v>54</v>
      </c>
      <c r="B14" s="29" t="s">
        <v>114</v>
      </c>
      <c r="C14" s="29" t="s">
        <v>27</v>
      </c>
      <c r="D14" s="29" t="s">
        <v>115</v>
      </c>
      <c r="E14" s="30">
        <v>39941</v>
      </c>
      <c r="F14" s="29" t="s">
        <v>57</v>
      </c>
      <c r="G14" s="40" t="s">
        <v>116</v>
      </c>
      <c r="H14" s="8">
        <v>186192000</v>
      </c>
      <c r="I14" s="29" t="s">
        <v>31</v>
      </c>
      <c r="J14" s="32">
        <v>813001376</v>
      </c>
      <c r="K14" s="29" t="s">
        <v>117</v>
      </c>
      <c r="L14" s="29" t="s">
        <v>118</v>
      </c>
      <c r="M14" s="39">
        <v>1271661029</v>
      </c>
      <c r="N14" s="39">
        <f>+Tabla17[[#This Row],[VALOR INICIAL DEL CONTRATO + IVA]]+Tabla17[[#This Row],[VALOR TOTAL ADICIONES + IVA]]</f>
        <v>1457853029</v>
      </c>
      <c r="O14" s="29">
        <v>730</v>
      </c>
      <c r="P14" s="29">
        <v>4749</v>
      </c>
      <c r="Q14" s="62">
        <v>39944</v>
      </c>
      <c r="R14" s="62" t="s">
        <v>61</v>
      </c>
      <c r="S14" s="62" t="s">
        <v>1140</v>
      </c>
      <c r="T14" s="29" t="s">
        <v>119</v>
      </c>
      <c r="U14" s="19">
        <v>0.13700000000000001</v>
      </c>
      <c r="V14" s="19">
        <v>0.16669999999999999</v>
      </c>
      <c r="W14" s="34" t="s">
        <v>35</v>
      </c>
      <c r="X14" s="31" t="s">
        <v>102</v>
      </c>
    </row>
    <row r="15" spans="1:24" ht="43.5" x14ac:dyDescent="0.35">
      <c r="A15" s="29" t="s">
        <v>54</v>
      </c>
      <c r="B15" s="29" t="s">
        <v>120</v>
      </c>
      <c r="C15" s="29" t="s">
        <v>27</v>
      </c>
      <c r="D15" s="29" t="s">
        <v>121</v>
      </c>
      <c r="E15" s="30">
        <v>44105</v>
      </c>
      <c r="F15" s="29" t="s">
        <v>57</v>
      </c>
      <c r="G15" s="40" t="s">
        <v>122</v>
      </c>
      <c r="H15" s="8">
        <v>14796000</v>
      </c>
      <c r="I15" s="29" t="s">
        <v>66</v>
      </c>
      <c r="J15" s="32">
        <v>19070063</v>
      </c>
      <c r="K15" s="29"/>
      <c r="L15" s="29" t="s">
        <v>123</v>
      </c>
      <c r="M15" s="39">
        <v>15879132</v>
      </c>
      <c r="N15" s="39">
        <f>+Tabla17[[#This Row],[VALOR INICIAL DEL CONTRATO + IVA]]+Tabla17[[#This Row],[VALOR TOTAL ADICIONES + IVA]]</f>
        <v>30675132</v>
      </c>
      <c r="O15" s="29">
        <v>365</v>
      </c>
      <c r="P15" s="29">
        <v>365</v>
      </c>
      <c r="Q15" s="62">
        <v>44470</v>
      </c>
      <c r="R15" s="62" t="s">
        <v>61</v>
      </c>
      <c r="S15" s="62">
        <v>45200</v>
      </c>
      <c r="T15" s="29" t="s">
        <v>1141</v>
      </c>
      <c r="U15" s="19">
        <v>0.75</v>
      </c>
      <c r="V15" s="19">
        <v>0.75</v>
      </c>
      <c r="W15" s="34" t="s">
        <v>35</v>
      </c>
      <c r="X15" s="31" t="s">
        <v>69</v>
      </c>
    </row>
    <row r="16" spans="1:24" ht="65" x14ac:dyDescent="0.35">
      <c r="A16" s="29" t="s">
        <v>54</v>
      </c>
      <c r="B16" s="29" t="s">
        <v>124</v>
      </c>
      <c r="C16" s="29" t="s">
        <v>27</v>
      </c>
      <c r="D16" s="29" t="s">
        <v>125</v>
      </c>
      <c r="E16" s="30">
        <v>40199</v>
      </c>
      <c r="F16" s="29" t="s">
        <v>57</v>
      </c>
      <c r="G16" s="40" t="s">
        <v>126</v>
      </c>
      <c r="H16" s="8">
        <v>5683440</v>
      </c>
      <c r="I16" s="29" t="s">
        <v>66</v>
      </c>
      <c r="J16" s="32" t="s">
        <v>127</v>
      </c>
      <c r="K16" s="29"/>
      <c r="L16" s="29" t="s">
        <v>128</v>
      </c>
      <c r="M16" s="39">
        <v>6855474</v>
      </c>
      <c r="N16" s="39">
        <f>+Tabla17[[#This Row],[VALOR INICIAL DEL CONTRATO + IVA]]+Tabla17[[#This Row],[VALOR TOTAL ADICIONES + IVA]]</f>
        <v>12538914</v>
      </c>
      <c r="O16" s="29">
        <v>365</v>
      </c>
      <c r="P16" s="29">
        <v>0</v>
      </c>
      <c r="Q16" s="62">
        <v>40179</v>
      </c>
      <c r="R16" s="62" t="s">
        <v>61</v>
      </c>
      <c r="S16" s="62" t="s">
        <v>89</v>
      </c>
      <c r="T16" s="29" t="s">
        <v>129</v>
      </c>
      <c r="U16" s="19">
        <v>0.5</v>
      </c>
      <c r="V16" s="19">
        <v>0.5</v>
      </c>
      <c r="W16" s="34" t="s">
        <v>35</v>
      </c>
      <c r="X16" s="31" t="s">
        <v>130</v>
      </c>
    </row>
    <row r="17" spans="1:24" ht="120" x14ac:dyDescent="0.35">
      <c r="A17" s="29" t="s">
        <v>76</v>
      </c>
      <c r="B17" s="29" t="s">
        <v>77</v>
      </c>
      <c r="C17" s="29" t="s">
        <v>131</v>
      </c>
      <c r="D17" s="29" t="s">
        <v>132</v>
      </c>
      <c r="E17" s="30">
        <v>40443</v>
      </c>
      <c r="F17" s="29" t="s">
        <v>133</v>
      </c>
      <c r="G17" s="40" t="s">
        <v>134</v>
      </c>
      <c r="H17" s="8">
        <v>0</v>
      </c>
      <c r="I17" s="29" t="s">
        <v>31</v>
      </c>
      <c r="J17" s="32">
        <v>860007738</v>
      </c>
      <c r="K17" s="29" t="s">
        <v>59</v>
      </c>
      <c r="L17" s="29" t="s">
        <v>135</v>
      </c>
      <c r="M17" s="39"/>
      <c r="N17" s="39">
        <f>+Tabla17[[#This Row],[VALOR INICIAL DEL CONTRATO + IVA]]+Tabla17[[#This Row],[VALOR TOTAL ADICIONES + IVA]]</f>
        <v>0</v>
      </c>
      <c r="O17" s="29"/>
      <c r="P17" s="29"/>
      <c r="Q17" s="62">
        <v>40515</v>
      </c>
      <c r="R17" s="62" t="s">
        <v>61</v>
      </c>
      <c r="S17" s="62" t="s">
        <v>136</v>
      </c>
      <c r="T17" s="29" t="s">
        <v>994</v>
      </c>
      <c r="U17" s="19">
        <v>0</v>
      </c>
      <c r="V17" s="19">
        <v>0</v>
      </c>
      <c r="W17" s="34" t="s">
        <v>35</v>
      </c>
      <c r="X17" s="31" t="s">
        <v>138</v>
      </c>
    </row>
    <row r="18" spans="1:24" ht="118.15" customHeight="1" x14ac:dyDescent="0.35">
      <c r="A18" s="29" t="s">
        <v>76</v>
      </c>
      <c r="B18" s="29" t="s">
        <v>77</v>
      </c>
      <c r="C18" s="29" t="s">
        <v>131</v>
      </c>
      <c r="D18" s="29" t="s">
        <v>139</v>
      </c>
      <c r="E18" s="30">
        <v>40730</v>
      </c>
      <c r="F18" s="29" t="s">
        <v>133</v>
      </c>
      <c r="G18" s="40" t="s">
        <v>140</v>
      </c>
      <c r="H18" s="8">
        <v>0</v>
      </c>
      <c r="I18" s="29" t="s">
        <v>31</v>
      </c>
      <c r="J18" s="32">
        <v>860007738</v>
      </c>
      <c r="K18" s="29" t="s">
        <v>59</v>
      </c>
      <c r="L18" s="29" t="s">
        <v>135</v>
      </c>
      <c r="M18" s="39"/>
      <c r="N18" s="39">
        <f>+Tabla17[[#This Row],[VALOR INICIAL DEL CONTRATO + IVA]]+Tabla17[[#This Row],[VALOR TOTAL ADICIONES + IVA]]</f>
        <v>0</v>
      </c>
      <c r="O18" s="29">
        <v>365</v>
      </c>
      <c r="P18" s="29"/>
      <c r="Q18" s="62">
        <v>40730</v>
      </c>
      <c r="R18" s="62" t="s">
        <v>61</v>
      </c>
      <c r="S18" s="62">
        <v>45113</v>
      </c>
      <c r="T18" s="29" t="s">
        <v>994</v>
      </c>
      <c r="U18" s="19">
        <v>0</v>
      </c>
      <c r="V18" s="19">
        <v>0</v>
      </c>
      <c r="W18" s="34" t="s">
        <v>35</v>
      </c>
      <c r="X18" s="31" t="s">
        <v>141</v>
      </c>
    </row>
    <row r="19" spans="1:24" ht="68.650000000000006" customHeight="1" x14ac:dyDescent="0.35">
      <c r="A19" s="29" t="s">
        <v>76</v>
      </c>
      <c r="B19" s="29" t="s">
        <v>77</v>
      </c>
      <c r="C19" s="29" t="s">
        <v>27</v>
      </c>
      <c r="D19" s="29" t="s">
        <v>142</v>
      </c>
      <c r="E19" s="30">
        <v>40743</v>
      </c>
      <c r="F19" s="29" t="s">
        <v>57</v>
      </c>
      <c r="G19" s="40" t="s">
        <v>143</v>
      </c>
      <c r="H19" s="8">
        <v>29160000</v>
      </c>
      <c r="I19" s="29" t="s">
        <v>31</v>
      </c>
      <c r="J19" s="32">
        <v>860090269</v>
      </c>
      <c r="K19" s="29" t="s">
        <v>59</v>
      </c>
      <c r="L19" s="29" t="s">
        <v>144</v>
      </c>
      <c r="M19" s="39">
        <v>383379216</v>
      </c>
      <c r="N19" s="39">
        <f>+Tabla17[[#This Row],[VALOR INICIAL DEL CONTRATO + IVA]]+Tabla17[[#This Row],[VALOR TOTAL ADICIONES + IVA]]</f>
        <v>412539216</v>
      </c>
      <c r="O19" s="65"/>
      <c r="P19" s="65"/>
      <c r="Q19" s="62">
        <v>40774</v>
      </c>
      <c r="R19" s="62" t="s">
        <v>61</v>
      </c>
      <c r="S19" s="62">
        <v>45157</v>
      </c>
      <c r="T19" s="28" t="s">
        <v>81</v>
      </c>
      <c r="U19" s="66">
        <v>0.91669999999999996</v>
      </c>
      <c r="V19" s="66">
        <v>0.91669999999999996</v>
      </c>
      <c r="W19" s="34" t="s">
        <v>35</v>
      </c>
      <c r="X19" s="31" t="s">
        <v>1154</v>
      </c>
    </row>
    <row r="20" spans="1:24" ht="68.650000000000006" customHeight="1" x14ac:dyDescent="0.35">
      <c r="A20" s="29" t="s">
        <v>76</v>
      </c>
      <c r="B20" s="29" t="s">
        <v>77</v>
      </c>
      <c r="C20" s="29" t="s">
        <v>27</v>
      </c>
      <c r="D20" s="29" t="s">
        <v>145</v>
      </c>
      <c r="E20" s="30">
        <v>40840</v>
      </c>
      <c r="F20" s="29" t="s">
        <v>57</v>
      </c>
      <c r="G20" s="40" t="s">
        <v>146</v>
      </c>
      <c r="H20" s="8">
        <v>12714250</v>
      </c>
      <c r="I20" s="29" t="s">
        <v>66</v>
      </c>
      <c r="J20" s="32" t="s">
        <v>147</v>
      </c>
      <c r="K20" s="29"/>
      <c r="L20" s="29" t="s">
        <v>148</v>
      </c>
      <c r="M20" s="39">
        <v>131522009</v>
      </c>
      <c r="N20" s="39">
        <f>+Tabla17[[#This Row],[VALOR INICIAL DEL CONTRATO + IVA]]+Tabla17[[#This Row],[VALOR TOTAL ADICIONES + IVA]]</f>
        <v>144236259</v>
      </c>
      <c r="O20" s="65"/>
      <c r="P20" s="65"/>
      <c r="Q20" s="62">
        <v>40840</v>
      </c>
      <c r="R20" s="62" t="s">
        <v>61</v>
      </c>
      <c r="S20" s="62">
        <v>45222</v>
      </c>
      <c r="T20" s="28" t="s">
        <v>81</v>
      </c>
      <c r="U20" s="66">
        <v>0.66669999999999996</v>
      </c>
      <c r="V20" s="66">
        <v>0.71550000000000002</v>
      </c>
      <c r="W20" s="34" t="s">
        <v>35</v>
      </c>
      <c r="X20" s="31" t="s">
        <v>1154</v>
      </c>
    </row>
    <row r="21" spans="1:24" ht="68.650000000000006" customHeight="1" x14ac:dyDescent="0.35">
      <c r="A21" s="29" t="s">
        <v>54</v>
      </c>
      <c r="B21" s="29" t="s">
        <v>149</v>
      </c>
      <c r="C21" s="29" t="s">
        <v>27</v>
      </c>
      <c r="D21" s="29" t="s">
        <v>150</v>
      </c>
      <c r="E21" s="30">
        <v>40878</v>
      </c>
      <c r="F21" s="29" t="s">
        <v>57</v>
      </c>
      <c r="G21" s="40" t="s">
        <v>151</v>
      </c>
      <c r="H21" s="8">
        <v>226808451</v>
      </c>
      <c r="I21" s="29" t="s">
        <v>31</v>
      </c>
      <c r="J21" s="32" t="s">
        <v>152</v>
      </c>
      <c r="K21" s="29" t="s">
        <v>153</v>
      </c>
      <c r="L21" s="29" t="s">
        <v>154</v>
      </c>
      <c r="M21" s="39">
        <v>1598634864</v>
      </c>
      <c r="N21" s="39">
        <f>+Tabla17[[#This Row],[VALOR INICIAL DEL CONTRATO + IVA]]+Tabla17[[#This Row],[VALOR TOTAL ADICIONES + IVA]]</f>
        <v>1825443315</v>
      </c>
      <c r="O21" s="29">
        <v>4382</v>
      </c>
      <c r="P21" s="29">
        <v>2925</v>
      </c>
      <c r="Q21" s="62">
        <v>40878</v>
      </c>
      <c r="R21" s="62" t="s">
        <v>61</v>
      </c>
      <c r="S21" s="62" t="s">
        <v>155</v>
      </c>
      <c r="T21" s="29" t="s">
        <v>1142</v>
      </c>
      <c r="U21" s="19">
        <v>0.84</v>
      </c>
      <c r="V21" s="19">
        <v>0.84</v>
      </c>
      <c r="W21" s="34" t="s">
        <v>35</v>
      </c>
      <c r="X21" s="31"/>
    </row>
    <row r="22" spans="1:24" ht="68.650000000000006" customHeight="1" x14ac:dyDescent="0.35">
      <c r="A22" s="29" t="s">
        <v>76</v>
      </c>
      <c r="B22" s="29" t="s">
        <v>77</v>
      </c>
      <c r="C22" s="29" t="s">
        <v>27</v>
      </c>
      <c r="D22" s="29" t="s">
        <v>156</v>
      </c>
      <c r="E22" s="30">
        <v>41142</v>
      </c>
      <c r="F22" s="29" t="s">
        <v>57</v>
      </c>
      <c r="G22" s="40" t="s">
        <v>157</v>
      </c>
      <c r="H22" s="8">
        <v>184800000</v>
      </c>
      <c r="I22" s="29" t="s">
        <v>31</v>
      </c>
      <c r="J22" s="32">
        <v>860011153</v>
      </c>
      <c r="K22" s="29" t="s">
        <v>32</v>
      </c>
      <c r="L22" s="29" t="s">
        <v>158</v>
      </c>
      <c r="M22" s="39">
        <v>2877572093.5999999</v>
      </c>
      <c r="N22" s="39">
        <f>+Tabla17[[#This Row],[VALOR INICIAL DEL CONTRATO + IVA]]+Tabla17[[#This Row],[VALOR TOTAL ADICIONES + IVA]]</f>
        <v>3062372093.5999999</v>
      </c>
      <c r="O22" s="29">
        <f>365*4</f>
        <v>1460</v>
      </c>
      <c r="P22" s="29">
        <f>365*7</f>
        <v>2555</v>
      </c>
      <c r="Q22" s="62">
        <v>41183</v>
      </c>
      <c r="R22" s="62" t="s">
        <v>159</v>
      </c>
      <c r="S22" s="62" t="s">
        <v>160</v>
      </c>
      <c r="T22" s="29" t="s">
        <v>81</v>
      </c>
      <c r="U22" s="19">
        <v>0.98</v>
      </c>
      <c r="V22" s="19">
        <v>0.97</v>
      </c>
      <c r="W22" s="34" t="s">
        <v>35</v>
      </c>
      <c r="X22" s="67"/>
    </row>
    <row r="23" spans="1:24" ht="68.650000000000006" customHeight="1" x14ac:dyDescent="0.35">
      <c r="A23" s="29" t="s">
        <v>54</v>
      </c>
      <c r="B23" s="29" t="s">
        <v>161</v>
      </c>
      <c r="C23" s="29" t="s">
        <v>27</v>
      </c>
      <c r="D23" s="29" t="s">
        <v>162</v>
      </c>
      <c r="E23" s="30">
        <v>41247</v>
      </c>
      <c r="F23" s="29" t="s">
        <v>57</v>
      </c>
      <c r="G23" s="40" t="s">
        <v>163</v>
      </c>
      <c r="H23" s="8">
        <v>738111980</v>
      </c>
      <c r="I23" s="29" t="s">
        <v>31</v>
      </c>
      <c r="J23" s="32">
        <v>805000082</v>
      </c>
      <c r="K23" s="29" t="s">
        <v>164</v>
      </c>
      <c r="L23" s="29" t="s">
        <v>165</v>
      </c>
      <c r="M23" s="39">
        <v>653924383</v>
      </c>
      <c r="N23" s="39">
        <f>+Tabla17[[#This Row],[VALOR INICIAL DEL CONTRATO + IVA]]+Tabla17[[#This Row],[VALOR TOTAL ADICIONES + IVA]]</f>
        <v>1392036363</v>
      </c>
      <c r="O23" s="68">
        <v>1826</v>
      </c>
      <c r="P23" s="68">
        <v>2191</v>
      </c>
      <c r="Q23" s="62">
        <v>41247</v>
      </c>
      <c r="R23" s="62" t="s">
        <v>61</v>
      </c>
      <c r="S23" s="62" t="s">
        <v>166</v>
      </c>
      <c r="T23" s="29" t="s">
        <v>167</v>
      </c>
      <c r="U23" s="19">
        <v>0.57999999999999996</v>
      </c>
      <c r="V23" s="19">
        <v>0.57999999999999996</v>
      </c>
      <c r="W23" s="34" t="s">
        <v>35</v>
      </c>
      <c r="X23" s="31" t="s">
        <v>69</v>
      </c>
    </row>
    <row r="24" spans="1:24" ht="68.650000000000006" customHeight="1" x14ac:dyDescent="0.35">
      <c r="A24" s="29" t="s">
        <v>54</v>
      </c>
      <c r="B24" s="29" t="s">
        <v>168</v>
      </c>
      <c r="C24" s="29" t="s">
        <v>27</v>
      </c>
      <c r="D24" s="29" t="s">
        <v>169</v>
      </c>
      <c r="E24" s="30">
        <v>41109</v>
      </c>
      <c r="F24" s="29" t="s">
        <v>57</v>
      </c>
      <c r="G24" s="40" t="s">
        <v>170</v>
      </c>
      <c r="H24" s="8">
        <v>31450577</v>
      </c>
      <c r="I24" s="29" t="s">
        <v>66</v>
      </c>
      <c r="J24" s="32">
        <v>17623916</v>
      </c>
      <c r="K24" s="29" t="s">
        <v>171</v>
      </c>
      <c r="L24" s="29" t="s">
        <v>172</v>
      </c>
      <c r="M24" s="39"/>
      <c r="N24" s="39">
        <f>+Tabla17[[#This Row],[VALOR INICIAL DEL CONTRATO + IVA]]+Tabla17[[#This Row],[VALOR TOTAL ADICIONES + IVA]]</f>
        <v>31450577</v>
      </c>
      <c r="O24" s="29">
        <v>365</v>
      </c>
      <c r="P24" s="29">
        <v>0</v>
      </c>
      <c r="Q24" s="62">
        <v>44763</v>
      </c>
      <c r="R24" s="62" t="s">
        <v>61</v>
      </c>
      <c r="S24" s="62">
        <v>45128</v>
      </c>
      <c r="T24" s="29" t="s">
        <v>1143</v>
      </c>
      <c r="U24" s="19">
        <v>0.91</v>
      </c>
      <c r="V24" s="19">
        <v>0.91</v>
      </c>
      <c r="W24" s="34" t="s">
        <v>35</v>
      </c>
      <c r="X24" s="31" t="s">
        <v>69</v>
      </c>
    </row>
    <row r="25" spans="1:24" ht="68.650000000000006" customHeight="1" x14ac:dyDescent="0.35">
      <c r="A25" s="29" t="s">
        <v>54</v>
      </c>
      <c r="B25" s="29" t="s">
        <v>173</v>
      </c>
      <c r="C25" s="29" t="s">
        <v>27</v>
      </c>
      <c r="D25" s="29" t="s">
        <v>174</v>
      </c>
      <c r="E25" s="30">
        <v>41426</v>
      </c>
      <c r="F25" s="29" t="s">
        <v>57</v>
      </c>
      <c r="G25" s="40" t="s">
        <v>175</v>
      </c>
      <c r="H25" s="8">
        <v>348355740</v>
      </c>
      <c r="I25" s="29" t="s">
        <v>31</v>
      </c>
      <c r="J25" s="32">
        <v>901237679</v>
      </c>
      <c r="K25" s="29" t="s">
        <v>171</v>
      </c>
      <c r="L25" s="29" t="s">
        <v>176</v>
      </c>
      <c r="M25" s="39"/>
      <c r="N25" s="39">
        <f>+Tabla17[[#This Row],[VALOR INICIAL DEL CONTRATO + IVA]]+Tabla17[[#This Row],[VALOR TOTAL ADICIONES + IVA]]</f>
        <v>348355740</v>
      </c>
      <c r="O25" s="29">
        <v>1825</v>
      </c>
      <c r="P25" s="29">
        <v>2190</v>
      </c>
      <c r="Q25" s="62">
        <v>41426</v>
      </c>
      <c r="R25" s="62" t="s">
        <v>177</v>
      </c>
      <c r="S25" s="62" t="s">
        <v>1144</v>
      </c>
      <c r="T25" s="29" t="s">
        <v>178</v>
      </c>
      <c r="U25" s="19">
        <v>0.1</v>
      </c>
      <c r="V25" s="19">
        <v>0.1</v>
      </c>
      <c r="W25" s="34" t="s">
        <v>35</v>
      </c>
      <c r="X25" s="31" t="s">
        <v>1145</v>
      </c>
    </row>
    <row r="26" spans="1:24" ht="68.650000000000006" customHeight="1" x14ac:dyDescent="0.35">
      <c r="A26" s="29" t="s">
        <v>54</v>
      </c>
      <c r="B26" s="29" t="s">
        <v>179</v>
      </c>
      <c r="C26" s="29" t="s">
        <v>27</v>
      </c>
      <c r="D26" s="29" t="s">
        <v>180</v>
      </c>
      <c r="E26" s="30">
        <v>41439</v>
      </c>
      <c r="F26" s="29" t="s">
        <v>57</v>
      </c>
      <c r="G26" s="40" t="s">
        <v>181</v>
      </c>
      <c r="H26" s="8">
        <v>410550396</v>
      </c>
      <c r="I26" s="29" t="s">
        <v>31</v>
      </c>
      <c r="J26" s="32">
        <v>800031865</v>
      </c>
      <c r="K26" s="29" t="s">
        <v>59</v>
      </c>
      <c r="L26" s="29" t="s">
        <v>182</v>
      </c>
      <c r="M26" s="39">
        <v>109668035</v>
      </c>
      <c r="N26" s="39">
        <f>+Tabla17[[#This Row],[VALOR INICIAL DEL CONTRATO + IVA]]+Tabla17[[#This Row],[VALOR TOTAL ADICIONES + IVA]]</f>
        <v>520218431</v>
      </c>
      <c r="O26" s="29">
        <v>1825</v>
      </c>
      <c r="P26" s="29">
        <v>2191</v>
      </c>
      <c r="Q26" s="62">
        <v>41439</v>
      </c>
      <c r="R26" s="62" t="s">
        <v>61</v>
      </c>
      <c r="S26" s="62">
        <v>45078</v>
      </c>
      <c r="T26" s="29" t="s">
        <v>1146</v>
      </c>
      <c r="U26" s="19" t="s">
        <v>1147</v>
      </c>
      <c r="V26" s="19" t="s">
        <v>1147</v>
      </c>
      <c r="W26" s="34" t="s">
        <v>35</v>
      </c>
      <c r="X26" s="31" t="s">
        <v>102</v>
      </c>
    </row>
    <row r="27" spans="1:24" ht="68.650000000000006" customHeight="1" x14ac:dyDescent="0.35">
      <c r="A27" s="29" t="s">
        <v>54</v>
      </c>
      <c r="B27" s="29" t="s">
        <v>183</v>
      </c>
      <c r="C27" s="29" t="s">
        <v>27</v>
      </c>
      <c r="D27" s="29" t="s">
        <v>184</v>
      </c>
      <c r="E27" s="30">
        <v>41501</v>
      </c>
      <c r="F27" s="29" t="s">
        <v>57</v>
      </c>
      <c r="G27" s="40" t="s">
        <v>185</v>
      </c>
      <c r="H27" s="8">
        <v>30624000</v>
      </c>
      <c r="I27" s="29" t="s">
        <v>31</v>
      </c>
      <c r="J27" s="32">
        <v>891300271</v>
      </c>
      <c r="K27" s="29" t="s">
        <v>42</v>
      </c>
      <c r="L27" s="29" t="s">
        <v>186</v>
      </c>
      <c r="M27" s="39">
        <v>63547936</v>
      </c>
      <c r="N27" s="39">
        <f>+Tabla17[[#This Row],[VALOR INICIAL DEL CONTRATO + IVA]]+Tabla17[[#This Row],[VALOR TOTAL ADICIONES + IVA]]</f>
        <v>94171936</v>
      </c>
      <c r="O27" s="29">
        <v>365</v>
      </c>
      <c r="P27" s="29">
        <v>3286</v>
      </c>
      <c r="Q27" s="62">
        <v>41501</v>
      </c>
      <c r="R27" s="62" t="s">
        <v>61</v>
      </c>
      <c r="S27" s="62" t="s">
        <v>187</v>
      </c>
      <c r="T27" s="29" t="s">
        <v>183</v>
      </c>
      <c r="U27" s="19">
        <v>0.91420000000000001</v>
      </c>
      <c r="V27" s="19">
        <v>0.91669999999999996</v>
      </c>
      <c r="W27" s="34" t="s">
        <v>35</v>
      </c>
      <c r="X27" s="67"/>
    </row>
    <row r="28" spans="1:24" ht="68.650000000000006" customHeight="1" x14ac:dyDescent="0.35">
      <c r="A28" s="29" t="s">
        <v>54</v>
      </c>
      <c r="B28" s="29" t="s">
        <v>188</v>
      </c>
      <c r="C28" s="29" t="s">
        <v>27</v>
      </c>
      <c r="D28" s="29" t="s">
        <v>189</v>
      </c>
      <c r="E28" s="30">
        <v>42934</v>
      </c>
      <c r="F28" s="29" t="s">
        <v>57</v>
      </c>
      <c r="G28" s="40" t="s">
        <v>190</v>
      </c>
      <c r="H28" s="8">
        <v>345126768</v>
      </c>
      <c r="I28" s="29" t="s">
        <v>66</v>
      </c>
      <c r="J28" s="32">
        <v>79476470</v>
      </c>
      <c r="K28" s="29"/>
      <c r="L28" s="29" t="s">
        <v>191</v>
      </c>
      <c r="M28" s="39"/>
      <c r="N28" s="39">
        <f>+Tabla17[[#This Row],[VALOR INICIAL DEL CONTRATO + IVA]]+Tabla17[[#This Row],[VALOR TOTAL ADICIONES + IVA]]</f>
        <v>345126768</v>
      </c>
      <c r="O28" s="29">
        <v>2550</v>
      </c>
      <c r="P28" s="29"/>
      <c r="Q28" s="62">
        <v>42917</v>
      </c>
      <c r="R28" s="62" t="s">
        <v>61</v>
      </c>
      <c r="S28" s="62" t="s">
        <v>192</v>
      </c>
      <c r="T28" s="29" t="s">
        <v>193</v>
      </c>
      <c r="U28" s="19">
        <v>0.73</v>
      </c>
      <c r="V28" s="19">
        <v>0.73</v>
      </c>
      <c r="W28" s="34" t="s">
        <v>35</v>
      </c>
      <c r="X28" s="31" t="s">
        <v>194</v>
      </c>
    </row>
    <row r="29" spans="1:24" ht="63.65" customHeight="1" x14ac:dyDescent="0.35">
      <c r="A29" s="29" t="s">
        <v>54</v>
      </c>
      <c r="B29" s="29" t="s">
        <v>195</v>
      </c>
      <c r="C29" s="29" t="s">
        <v>27</v>
      </c>
      <c r="D29" s="29" t="s">
        <v>196</v>
      </c>
      <c r="E29" s="30">
        <v>42979</v>
      </c>
      <c r="F29" s="29" t="s">
        <v>57</v>
      </c>
      <c r="G29" s="40" t="s">
        <v>197</v>
      </c>
      <c r="H29" s="8">
        <v>1785149.37</v>
      </c>
      <c r="I29" s="29" t="s">
        <v>66</v>
      </c>
      <c r="J29" s="32">
        <v>18100882</v>
      </c>
      <c r="K29" s="29"/>
      <c r="L29" s="29" t="s">
        <v>198</v>
      </c>
      <c r="M29" s="39">
        <v>138174193</v>
      </c>
      <c r="N29" s="39">
        <f>+Tabla17[[#This Row],[VALOR INICIAL DEL CONTRATO + IVA]]+Tabla17[[#This Row],[VALOR TOTAL ADICIONES + IVA]]</f>
        <v>139959342.37</v>
      </c>
      <c r="O29" s="29">
        <v>365</v>
      </c>
      <c r="P29" s="29">
        <v>300</v>
      </c>
      <c r="Q29" s="62">
        <v>42979</v>
      </c>
      <c r="R29" s="62" t="s">
        <v>61</v>
      </c>
      <c r="S29" s="62" t="s">
        <v>199</v>
      </c>
      <c r="T29" s="29" t="s">
        <v>200</v>
      </c>
      <c r="U29" s="19">
        <v>0.8</v>
      </c>
      <c r="V29" s="19">
        <v>0.8</v>
      </c>
      <c r="W29" s="34" t="s">
        <v>35</v>
      </c>
      <c r="X29" s="31" t="s">
        <v>1148</v>
      </c>
    </row>
    <row r="30" spans="1:24" ht="84.5" customHeight="1" x14ac:dyDescent="0.35">
      <c r="A30" s="29" t="s">
        <v>201</v>
      </c>
      <c r="B30" s="29" t="s">
        <v>202</v>
      </c>
      <c r="C30" s="29" t="s">
        <v>27</v>
      </c>
      <c r="D30" s="29" t="s">
        <v>203</v>
      </c>
      <c r="E30" s="30">
        <v>42802</v>
      </c>
      <c r="F30" s="29" t="s">
        <v>133</v>
      </c>
      <c r="G30" s="40" t="s">
        <v>204</v>
      </c>
      <c r="H30" s="8">
        <v>180000000</v>
      </c>
      <c r="I30" s="29" t="s">
        <v>31</v>
      </c>
      <c r="J30" s="32">
        <v>900689669</v>
      </c>
      <c r="K30" s="29" t="s">
        <v>59</v>
      </c>
      <c r="L30" s="29" t="s">
        <v>205</v>
      </c>
      <c r="M30" s="39">
        <v>2421556152</v>
      </c>
      <c r="N30" s="39">
        <f>+Tabla17[[#This Row],[VALOR INICIAL DEL CONTRATO + IVA]]+Tabla17[[#This Row],[VALOR TOTAL ADICIONES + IVA]]</f>
        <v>2601556152</v>
      </c>
      <c r="O30" s="29">
        <f>+Tabla17[[#This Row],[FECHA TERMINACIÓN CONTRATO
(dd/mm/aaaa)]]-Tabla17[[#This Row],[FECHA INICIO CONTRATO
(dd/mm/aaaa)]]</f>
        <v>270</v>
      </c>
      <c r="P30" s="29">
        <v>2190</v>
      </c>
      <c r="Q30" s="62">
        <v>42830</v>
      </c>
      <c r="R30" s="62">
        <v>43100</v>
      </c>
      <c r="S30" s="62">
        <v>45291</v>
      </c>
      <c r="T30" s="29" t="s">
        <v>206</v>
      </c>
      <c r="U30" s="19"/>
      <c r="V30" s="19"/>
      <c r="W30" s="34" t="s">
        <v>35</v>
      </c>
      <c r="X30" s="31" t="s">
        <v>1162</v>
      </c>
    </row>
    <row r="31" spans="1:24" ht="68.650000000000006" customHeight="1" x14ac:dyDescent="0.35">
      <c r="A31" s="29" t="s">
        <v>76</v>
      </c>
      <c r="B31" s="29" t="s">
        <v>77</v>
      </c>
      <c r="C31" s="29" t="s">
        <v>27</v>
      </c>
      <c r="D31" s="29" t="s">
        <v>207</v>
      </c>
      <c r="E31" s="30">
        <v>43228</v>
      </c>
      <c r="F31" s="29" t="s">
        <v>57</v>
      </c>
      <c r="G31" s="40" t="s">
        <v>208</v>
      </c>
      <c r="H31" s="8">
        <v>6977208000</v>
      </c>
      <c r="I31" s="29" t="s">
        <v>31</v>
      </c>
      <c r="J31" s="32">
        <v>830028860</v>
      </c>
      <c r="K31" s="29" t="s">
        <v>209</v>
      </c>
      <c r="L31" s="29" t="s">
        <v>210</v>
      </c>
      <c r="M31" s="39"/>
      <c r="N31" s="39">
        <f>+Tabla17[[#This Row],[VALOR INICIAL DEL CONTRATO + IVA]]+Tabla17[[#This Row],[VALOR TOTAL ADICIONES + IVA]]</f>
        <v>6977208000</v>
      </c>
      <c r="O31" s="29">
        <f>+Tabla17[[#This Row],[FECHA TERMINACIÓN CONTRATO
(dd/mm/aaaa)]]-Tabla17[[#This Row],[FECHA INICIO CONTRATO
(dd/mm/aaaa)]]</f>
        <v>2563</v>
      </c>
      <c r="P31" s="29">
        <v>0</v>
      </c>
      <c r="Q31" s="62">
        <v>43242</v>
      </c>
      <c r="R31" s="62">
        <v>45805</v>
      </c>
      <c r="S31" s="69">
        <v>45808</v>
      </c>
      <c r="T31" s="29" t="s">
        <v>81</v>
      </c>
      <c r="U31" s="19">
        <v>0.73</v>
      </c>
      <c r="V31" s="19">
        <v>0.77</v>
      </c>
      <c r="W31" s="34" t="s">
        <v>35</v>
      </c>
      <c r="X31" s="67"/>
    </row>
    <row r="32" spans="1:24" ht="68.5" customHeight="1" x14ac:dyDescent="0.35">
      <c r="A32" s="29" t="s">
        <v>76</v>
      </c>
      <c r="B32" s="29" t="s">
        <v>77</v>
      </c>
      <c r="C32" s="29" t="s">
        <v>211</v>
      </c>
      <c r="D32" s="29" t="s">
        <v>212</v>
      </c>
      <c r="E32" s="30">
        <v>43259</v>
      </c>
      <c r="F32" s="29" t="s">
        <v>133</v>
      </c>
      <c r="G32" s="40" t="s">
        <v>213</v>
      </c>
      <c r="H32" s="8">
        <v>0</v>
      </c>
      <c r="I32" s="29" t="s">
        <v>31</v>
      </c>
      <c r="J32" s="32" t="s">
        <v>214</v>
      </c>
      <c r="K32" s="29" t="s">
        <v>164</v>
      </c>
      <c r="L32" s="29" t="s">
        <v>215</v>
      </c>
      <c r="M32" s="39"/>
      <c r="N32" s="39">
        <f>+Tabla17[[#This Row],[VALOR INICIAL DEL CONTRATO + IVA]]+Tabla17[[#This Row],[VALOR TOTAL ADICIONES + IVA]]</f>
        <v>0</v>
      </c>
      <c r="O32" s="29">
        <v>983</v>
      </c>
      <c r="P32" s="29">
        <v>365</v>
      </c>
      <c r="Q32" s="62">
        <v>45057</v>
      </c>
      <c r="R32" s="62">
        <v>44074</v>
      </c>
      <c r="S32" s="62">
        <v>45291</v>
      </c>
      <c r="T32" s="29" t="s">
        <v>137</v>
      </c>
      <c r="U32" s="19">
        <v>0.85</v>
      </c>
      <c r="V32" s="19">
        <v>0</v>
      </c>
      <c r="W32" s="34" t="s">
        <v>35</v>
      </c>
      <c r="X32" s="31" t="s">
        <v>1155</v>
      </c>
    </row>
    <row r="33" spans="1:24" ht="68.650000000000006" customHeight="1" x14ac:dyDescent="0.35">
      <c r="A33" s="29" t="s">
        <v>217</v>
      </c>
      <c r="B33" s="29" t="s">
        <v>218</v>
      </c>
      <c r="C33" s="29" t="s">
        <v>131</v>
      </c>
      <c r="D33" s="29" t="s">
        <v>219</v>
      </c>
      <c r="E33" s="30">
        <v>43395</v>
      </c>
      <c r="F33" s="29" t="s">
        <v>133</v>
      </c>
      <c r="G33" s="40" t="s">
        <v>220</v>
      </c>
      <c r="H33" s="8">
        <v>141991929</v>
      </c>
      <c r="I33" s="29" t="s">
        <v>31</v>
      </c>
      <c r="J33" s="32">
        <v>830001637</v>
      </c>
      <c r="K33" s="29" t="s">
        <v>171</v>
      </c>
      <c r="L33" s="29" t="s">
        <v>221</v>
      </c>
      <c r="M33" s="39"/>
      <c r="N33" s="39">
        <f>+Tabla17[[#This Row],[VALOR INICIAL DEL CONTRATO + IVA]]+Tabla17[[#This Row],[VALOR TOTAL ADICIONES + IVA]]</f>
        <v>141991929</v>
      </c>
      <c r="O33" s="29">
        <f>+Tabla17[[#This Row],[FECHA TERMINACIÓN CONTRATO
(dd/mm/aaaa)]]-Tabla17[[#This Row],[FECHA INICIO CONTRATO
(dd/mm/aaaa)]]</f>
        <v>1825</v>
      </c>
      <c r="P33" s="29"/>
      <c r="Q33" s="62">
        <v>43404</v>
      </c>
      <c r="R33" s="62">
        <v>45229</v>
      </c>
      <c r="S33" s="69"/>
      <c r="T33" s="29" t="s">
        <v>222</v>
      </c>
      <c r="U33" s="19">
        <v>0.93</v>
      </c>
      <c r="V33" s="19">
        <v>1</v>
      </c>
      <c r="W33" s="34" t="s">
        <v>35</v>
      </c>
      <c r="X33" s="31"/>
    </row>
    <row r="34" spans="1:24" ht="68.650000000000006" customHeight="1" x14ac:dyDescent="0.35">
      <c r="A34" s="29" t="s">
        <v>76</v>
      </c>
      <c r="B34" s="29" t="s">
        <v>223</v>
      </c>
      <c r="C34" s="29" t="s">
        <v>211</v>
      </c>
      <c r="D34" s="29" t="s">
        <v>224</v>
      </c>
      <c r="E34" s="30">
        <v>43507</v>
      </c>
      <c r="F34" s="29" t="s">
        <v>225</v>
      </c>
      <c r="G34" s="40" t="s">
        <v>226</v>
      </c>
      <c r="H34" s="8">
        <v>1780930982</v>
      </c>
      <c r="I34" s="29" t="s">
        <v>31</v>
      </c>
      <c r="J34" s="32">
        <v>800233464</v>
      </c>
      <c r="K34" s="29" t="s">
        <v>32</v>
      </c>
      <c r="L34" s="29" t="s">
        <v>227</v>
      </c>
      <c r="M34" s="39">
        <v>2713627025</v>
      </c>
      <c r="N34" s="39">
        <f>+Tabla17[[#This Row],[VALOR INICIAL DEL CONTRATO + IVA]]+Tabla17[[#This Row],[VALOR TOTAL ADICIONES + IVA]]</f>
        <v>4494558007</v>
      </c>
      <c r="O34" s="29">
        <f>+Tabla17[[#This Row],[FECHA TERMINACIÓN CONTRATO
(dd/mm/aaaa)]]-Tabla17[[#This Row],[FECHA INICIO CONTRATO
(dd/mm/aaaa)]]</f>
        <v>770</v>
      </c>
      <c r="P34" s="70">
        <f>+Tabla17[[#This Row],[FIN CONTRATO
(actual con prórrogas)
(dd/mm/aaaa)]]-Tabla17[[#This Row],[FECHA TERMINACIÓN CONTRATO
(dd/mm/aaaa)]]</f>
        <v>1096</v>
      </c>
      <c r="Q34" s="62">
        <v>43516</v>
      </c>
      <c r="R34" s="62">
        <v>44286</v>
      </c>
      <c r="S34" s="62">
        <v>45382</v>
      </c>
      <c r="T34" s="29" t="s">
        <v>228</v>
      </c>
      <c r="U34" s="19">
        <v>0.85299999999999998</v>
      </c>
      <c r="V34" s="19">
        <v>0.91</v>
      </c>
      <c r="W34" s="34" t="s">
        <v>35</v>
      </c>
      <c r="X34" s="31"/>
    </row>
    <row r="35" spans="1:24" ht="68.650000000000006" customHeight="1" x14ac:dyDescent="0.35">
      <c r="A35" s="29" t="s">
        <v>217</v>
      </c>
      <c r="B35" s="29" t="s">
        <v>218</v>
      </c>
      <c r="C35" s="29" t="s">
        <v>27</v>
      </c>
      <c r="D35" s="29" t="s">
        <v>229</v>
      </c>
      <c r="E35" s="30">
        <v>43622</v>
      </c>
      <c r="F35" s="29" t="s">
        <v>230</v>
      </c>
      <c r="G35" s="40" t="s">
        <v>231</v>
      </c>
      <c r="H35" s="8">
        <v>1351636003</v>
      </c>
      <c r="I35" s="29" t="s">
        <v>31</v>
      </c>
      <c r="J35" s="32">
        <v>830001637</v>
      </c>
      <c r="K35" s="29" t="s">
        <v>171</v>
      </c>
      <c r="L35" s="29" t="s">
        <v>221</v>
      </c>
      <c r="M35" s="39">
        <v>300000000</v>
      </c>
      <c r="N35" s="39">
        <f>+Tabla17[[#This Row],[VALOR INICIAL DEL CONTRATO + IVA]]+Tabla17[[#This Row],[VALOR TOTAL ADICIONES + IVA]]</f>
        <v>1651636003</v>
      </c>
      <c r="O35" s="29">
        <f>+Tabla17[[#This Row],[FECHA TERMINACIÓN CONTRATO
(dd/mm/aaaa)]]-Tabla17[[#This Row],[FECHA INICIO CONTRATO
(dd/mm/aaaa)]]</f>
        <v>1095</v>
      </c>
      <c r="P35" s="70">
        <f>+Tabla17[[#This Row],[FIN CONTRATO
(actual con prórrogas)
(dd/mm/aaaa)]]-Tabla17[[#This Row],[FECHA TERMINACIÓN CONTRATO
(dd/mm/aaaa)]]</f>
        <v>488</v>
      </c>
      <c r="Q35" s="62">
        <v>43647</v>
      </c>
      <c r="R35" s="62">
        <v>44742</v>
      </c>
      <c r="S35" s="62">
        <v>45230</v>
      </c>
      <c r="T35" s="29" t="s">
        <v>232</v>
      </c>
      <c r="U35" s="19">
        <v>0.90380000000000005</v>
      </c>
      <c r="V35" s="19">
        <v>0.61329999999999996</v>
      </c>
      <c r="W35" s="34" t="s">
        <v>35</v>
      </c>
      <c r="X35" s="31" t="s">
        <v>233</v>
      </c>
    </row>
    <row r="36" spans="1:24" ht="68.650000000000006" customHeight="1" x14ac:dyDescent="0.35">
      <c r="A36" s="29" t="s">
        <v>201</v>
      </c>
      <c r="B36" s="28" t="s">
        <v>234</v>
      </c>
      <c r="C36" s="29" t="s">
        <v>27</v>
      </c>
      <c r="D36" s="29" t="s">
        <v>235</v>
      </c>
      <c r="E36" s="30">
        <v>43710</v>
      </c>
      <c r="F36" s="29" t="s">
        <v>133</v>
      </c>
      <c r="G36" s="40" t="s">
        <v>236</v>
      </c>
      <c r="H36" s="8">
        <v>5964784816</v>
      </c>
      <c r="I36" s="29" t="s">
        <v>31</v>
      </c>
      <c r="J36" s="32">
        <v>900032159</v>
      </c>
      <c r="K36" s="29" t="s">
        <v>164</v>
      </c>
      <c r="L36" s="29" t="s">
        <v>237</v>
      </c>
      <c r="M36" s="39">
        <v>5958994630</v>
      </c>
      <c r="N36" s="39">
        <f>+Tabla17[[#This Row],[VALOR INICIAL DEL CONTRATO + IVA]]+Tabla17[[#This Row],[VALOR TOTAL ADICIONES + IVA]]</f>
        <v>11923779446</v>
      </c>
      <c r="O36" s="29">
        <f>+Tabla17[[#This Row],[FECHA TERMINACIÓN CONTRATO
(dd/mm/aaaa)]]-Tabla17[[#This Row],[FECHA INICIO CONTRATO
(dd/mm/aaaa)]]</f>
        <v>1094</v>
      </c>
      <c r="P36" s="70">
        <f>+Tabla17[[#This Row],[FIN CONTRATO
(actual con prórrogas)
(dd/mm/aaaa)]]-Tabla17[[#This Row],[FECHA TERMINACIÓN CONTRATO
(dd/mm/aaaa)]]</f>
        <v>336</v>
      </c>
      <c r="Q36" s="62">
        <v>43711</v>
      </c>
      <c r="R36" s="62">
        <v>44805</v>
      </c>
      <c r="S36" s="62">
        <v>45141</v>
      </c>
      <c r="T36" s="29" t="s">
        <v>238</v>
      </c>
      <c r="U36" s="19">
        <v>0.97870000000000001</v>
      </c>
      <c r="V36" s="19">
        <v>0.81210000000000004</v>
      </c>
      <c r="W36" s="34" t="s">
        <v>35</v>
      </c>
      <c r="X36" s="31"/>
    </row>
    <row r="37" spans="1:24" ht="68.650000000000006" customHeight="1" x14ac:dyDescent="0.35">
      <c r="A37" s="29" t="s">
        <v>201</v>
      </c>
      <c r="B37" s="28" t="s">
        <v>234</v>
      </c>
      <c r="C37" s="29" t="s">
        <v>27</v>
      </c>
      <c r="D37" s="29" t="s">
        <v>239</v>
      </c>
      <c r="E37" s="30">
        <v>43714</v>
      </c>
      <c r="F37" s="29" t="s">
        <v>133</v>
      </c>
      <c r="G37" s="40" t="s">
        <v>240</v>
      </c>
      <c r="H37" s="8">
        <v>502400000</v>
      </c>
      <c r="I37" s="29" t="s">
        <v>31</v>
      </c>
      <c r="J37" s="32">
        <v>900153453</v>
      </c>
      <c r="K37" s="29" t="s">
        <v>164</v>
      </c>
      <c r="L37" s="29" t="s">
        <v>241</v>
      </c>
      <c r="M37" s="39">
        <v>1278916349</v>
      </c>
      <c r="N37" s="39">
        <f>+Tabla17[[#This Row],[VALOR INICIAL DEL CONTRATO + IVA]]+Tabla17[[#This Row],[VALOR TOTAL ADICIONES + IVA]]</f>
        <v>1781316349</v>
      </c>
      <c r="O37" s="29">
        <f>+Tabla17[[#This Row],[FECHA TERMINACIÓN CONTRATO
(dd/mm/aaaa)]]-Tabla17[[#This Row],[FECHA INICIO CONTRATO
(dd/mm/aaaa)]]</f>
        <v>782</v>
      </c>
      <c r="P37" s="70">
        <f>+Tabla17[[#This Row],[FIN CONTRATO
(actual con prórrogas)
(dd/mm/aaaa)]]-Tabla17[[#This Row],[FECHA TERMINACIÓN CONTRATO
(dd/mm/aaaa)]]</f>
        <v>730</v>
      </c>
      <c r="Q37" s="62">
        <v>43718</v>
      </c>
      <c r="R37" s="62">
        <v>44500</v>
      </c>
      <c r="S37" s="62">
        <v>45230</v>
      </c>
      <c r="T37" s="29" t="s">
        <v>238</v>
      </c>
      <c r="U37" s="19">
        <v>0.92</v>
      </c>
      <c r="V37" s="19">
        <v>0.59870000000000001</v>
      </c>
      <c r="W37" s="34" t="s">
        <v>35</v>
      </c>
      <c r="X37" s="31" t="s">
        <v>242</v>
      </c>
    </row>
    <row r="38" spans="1:24" ht="68.650000000000006" customHeight="1" x14ac:dyDescent="0.35">
      <c r="A38" s="29" t="s">
        <v>76</v>
      </c>
      <c r="B38" s="29" t="s">
        <v>77</v>
      </c>
      <c r="C38" s="29" t="s">
        <v>211</v>
      </c>
      <c r="D38" s="29" t="s">
        <v>243</v>
      </c>
      <c r="E38" s="30">
        <v>43753</v>
      </c>
      <c r="F38" s="29" t="s">
        <v>244</v>
      </c>
      <c r="G38" s="40" t="s">
        <v>245</v>
      </c>
      <c r="H38" s="8">
        <v>2045565816</v>
      </c>
      <c r="I38" s="29" t="s">
        <v>31</v>
      </c>
      <c r="J38" s="32">
        <v>830001338</v>
      </c>
      <c r="K38" s="29" t="s">
        <v>42</v>
      </c>
      <c r="L38" s="29" t="s">
        <v>246</v>
      </c>
      <c r="M38" s="39">
        <v>1324832879</v>
      </c>
      <c r="N38" s="39">
        <f>+Tabla17[[#This Row],[VALOR INICIAL DEL CONTRATO + IVA]]+Tabla17[[#This Row],[VALOR TOTAL ADICIONES + IVA]]</f>
        <v>3370398695</v>
      </c>
      <c r="O38" s="29">
        <f>+Tabla17[[#This Row],[FECHA TERMINACIÓN CONTRATO
(dd/mm/aaaa)]]-Tabla17[[#This Row],[FECHA INICIO CONTRATO
(dd/mm/aaaa)]]</f>
        <v>636</v>
      </c>
      <c r="P38" s="70">
        <f>+Tabla17[[#This Row],[FIN CONTRATO
(actual con prórrogas)
(dd/mm/aaaa)]]-Tabla17[[#This Row],[FECHA TERMINACIÓN CONTRATO
(dd/mm/aaaa)]]</f>
        <v>729</v>
      </c>
      <c r="Q38" s="62">
        <v>43756</v>
      </c>
      <c r="R38" s="62">
        <v>44392</v>
      </c>
      <c r="S38" s="62">
        <v>45121</v>
      </c>
      <c r="T38" s="29" t="s">
        <v>247</v>
      </c>
      <c r="U38" s="19">
        <v>0.99</v>
      </c>
      <c r="V38" s="19">
        <v>0.65</v>
      </c>
      <c r="W38" s="34" t="s">
        <v>35</v>
      </c>
      <c r="X38" s="31"/>
    </row>
    <row r="39" spans="1:24" ht="68.650000000000006" customHeight="1" x14ac:dyDescent="0.35">
      <c r="A39" s="29" t="s">
        <v>76</v>
      </c>
      <c r="B39" s="29" t="s">
        <v>77</v>
      </c>
      <c r="C39" s="29" t="s">
        <v>27</v>
      </c>
      <c r="D39" s="29" t="s">
        <v>248</v>
      </c>
      <c r="E39" s="30">
        <v>43767</v>
      </c>
      <c r="F39" s="29" t="s">
        <v>133</v>
      </c>
      <c r="G39" s="40" t="s">
        <v>249</v>
      </c>
      <c r="H39" s="8">
        <v>296169774</v>
      </c>
      <c r="I39" s="29" t="s">
        <v>31</v>
      </c>
      <c r="J39" s="32">
        <v>900159576</v>
      </c>
      <c r="K39" s="29" t="s">
        <v>59</v>
      </c>
      <c r="L39" s="29" t="s">
        <v>250</v>
      </c>
      <c r="M39" s="39"/>
      <c r="N39" s="39">
        <f>+Tabla17[[#This Row],[VALOR INICIAL DEL CONTRATO + IVA]]+Tabla17[[#This Row],[VALOR TOTAL ADICIONES + IVA]]</f>
        <v>296169774</v>
      </c>
      <c r="O39" s="29">
        <f>+Tabla17[[#This Row],[FECHA TERMINACIÓN CONTRATO
(dd/mm/aaaa)]]-Tabla17[[#This Row],[FECHA INICIO CONTRATO
(dd/mm/aaaa)]]</f>
        <v>1826</v>
      </c>
      <c r="P39" s="29"/>
      <c r="Q39" s="62">
        <v>43769</v>
      </c>
      <c r="R39" s="62">
        <v>45595</v>
      </c>
      <c r="S39" s="62"/>
      <c r="T39" s="29" t="s">
        <v>251</v>
      </c>
      <c r="U39" s="19">
        <v>0.75</v>
      </c>
      <c r="V39" s="19">
        <v>1</v>
      </c>
      <c r="W39" s="34" t="s">
        <v>35</v>
      </c>
      <c r="X39" s="31"/>
    </row>
    <row r="40" spans="1:24" ht="68.650000000000006" customHeight="1" x14ac:dyDescent="0.35">
      <c r="A40" s="29" t="s">
        <v>252</v>
      </c>
      <c r="B40" s="28" t="s">
        <v>253</v>
      </c>
      <c r="C40" s="29" t="s">
        <v>27</v>
      </c>
      <c r="D40" s="29" t="s">
        <v>254</v>
      </c>
      <c r="E40" s="30">
        <v>43801</v>
      </c>
      <c r="F40" s="29" t="s">
        <v>133</v>
      </c>
      <c r="G40" s="40" t="s">
        <v>255</v>
      </c>
      <c r="H40" s="8">
        <v>1516204795</v>
      </c>
      <c r="I40" s="29" t="s">
        <v>31</v>
      </c>
      <c r="J40" s="32">
        <v>800062782</v>
      </c>
      <c r="K40" s="29" t="s">
        <v>59</v>
      </c>
      <c r="L40" s="29" t="s">
        <v>256</v>
      </c>
      <c r="M40" s="39">
        <v>1071000000</v>
      </c>
      <c r="N40" s="39">
        <f>+Tabla17[[#This Row],[VALOR INICIAL DEL CONTRATO + IVA]]+Tabla17[[#This Row],[VALOR TOTAL ADICIONES + IVA]]</f>
        <v>2587204795</v>
      </c>
      <c r="O40" s="29">
        <f>+Tabla17[[#This Row],[FECHA TERMINACIÓN CONTRATO
(dd/mm/aaaa)]]-Tabla17[[#This Row],[FECHA INICIO CONTRATO
(dd/mm/aaaa)]]</f>
        <v>760</v>
      </c>
      <c r="P40" s="70">
        <f>+Tabla17[[#This Row],[FIN CONTRATO
(actual con prórrogas)
(dd/mm/aaaa)]]-Tabla17[[#This Row],[FECHA TERMINACIÓN CONTRATO
(dd/mm/aaaa)]]</f>
        <v>730</v>
      </c>
      <c r="Q40" s="62">
        <v>43801</v>
      </c>
      <c r="R40" s="62">
        <v>44561</v>
      </c>
      <c r="S40" s="62">
        <v>45291</v>
      </c>
      <c r="T40" s="29" t="s">
        <v>257</v>
      </c>
      <c r="U40" s="19">
        <v>0.85709999999999997</v>
      </c>
      <c r="V40" s="19">
        <v>0.50460000000000005</v>
      </c>
      <c r="W40" s="34" t="s">
        <v>35</v>
      </c>
      <c r="X40" s="31"/>
    </row>
    <row r="41" spans="1:24" ht="68.650000000000006" customHeight="1" x14ac:dyDescent="0.35">
      <c r="A41" s="29" t="s">
        <v>217</v>
      </c>
      <c r="B41" s="29" t="s">
        <v>218</v>
      </c>
      <c r="C41" s="29" t="s">
        <v>211</v>
      </c>
      <c r="D41" s="29" t="s">
        <v>258</v>
      </c>
      <c r="E41" s="30">
        <v>43963</v>
      </c>
      <c r="F41" s="29" t="s">
        <v>133</v>
      </c>
      <c r="G41" s="40" t="s">
        <v>259</v>
      </c>
      <c r="H41" s="8">
        <v>1297348074</v>
      </c>
      <c r="I41" s="29" t="s">
        <v>31</v>
      </c>
      <c r="J41" s="32">
        <v>900335814</v>
      </c>
      <c r="K41" s="29" t="s">
        <v>42</v>
      </c>
      <c r="L41" s="29" t="s">
        <v>260</v>
      </c>
      <c r="M41" s="39">
        <v>812368368</v>
      </c>
      <c r="N41" s="39">
        <f>+Tabla17[[#This Row],[VALOR INICIAL DEL CONTRATO + IVA]]+Tabla17[[#This Row],[VALOR TOTAL ADICIONES + IVA]]</f>
        <v>2109716442</v>
      </c>
      <c r="O41" s="29">
        <f>+Tabla17[[#This Row],[FECHA TERMINACIÓN CONTRATO
(dd/mm/aaaa)]]-Tabla17[[#This Row],[FECHA INICIO CONTRATO
(dd/mm/aaaa)]]</f>
        <v>1248</v>
      </c>
      <c r="P41" s="70">
        <f>+Tabla17[[#This Row],[FIN CONTRATO
(actual con prórrogas)
(dd/mm/aaaa)]]-Tabla17[[#This Row],[FECHA TERMINACIÓN CONTRATO
(dd/mm/aaaa)]]</f>
        <v>182</v>
      </c>
      <c r="Q41" s="62">
        <v>43978</v>
      </c>
      <c r="R41" s="62">
        <v>45226</v>
      </c>
      <c r="S41" s="62">
        <v>45408</v>
      </c>
      <c r="T41" s="29" t="s">
        <v>261</v>
      </c>
      <c r="U41" s="19">
        <v>0.79</v>
      </c>
      <c r="V41" s="19">
        <v>1</v>
      </c>
      <c r="W41" s="34" t="s">
        <v>35</v>
      </c>
      <c r="X41" s="31"/>
    </row>
    <row r="42" spans="1:24" ht="68.650000000000006" customHeight="1" x14ac:dyDescent="0.35">
      <c r="A42" s="29" t="s">
        <v>252</v>
      </c>
      <c r="B42" s="29" t="s">
        <v>262</v>
      </c>
      <c r="C42" s="29" t="s">
        <v>131</v>
      </c>
      <c r="D42" s="29" t="s">
        <v>263</v>
      </c>
      <c r="E42" s="30">
        <v>43979</v>
      </c>
      <c r="F42" s="29" t="s">
        <v>133</v>
      </c>
      <c r="G42" s="40" t="s">
        <v>264</v>
      </c>
      <c r="H42" s="8">
        <v>313196000</v>
      </c>
      <c r="I42" s="29" t="s">
        <v>31</v>
      </c>
      <c r="J42" s="32">
        <v>800210237</v>
      </c>
      <c r="K42" s="29" t="s">
        <v>42</v>
      </c>
      <c r="L42" s="29" t="s">
        <v>265</v>
      </c>
      <c r="M42" s="39">
        <v>307567400</v>
      </c>
      <c r="N42" s="39">
        <f>+Tabla17[[#This Row],[VALOR INICIAL DEL CONTRATO + IVA]]+Tabla17[[#This Row],[VALOR TOTAL ADICIONES + IVA]]</f>
        <v>620763400</v>
      </c>
      <c r="O42" s="29">
        <f>+Tabla17[[#This Row],[FECHA TERMINACIÓN CONTRATO
(dd/mm/aaaa)]]-Tabla17[[#This Row],[FECHA INICIO CONTRATO
(dd/mm/aaaa)]]</f>
        <v>1097</v>
      </c>
      <c r="P42" s="70">
        <f>+Tabla17[[#This Row],[FIN CONTRATO
(actual con prórrogas)
(dd/mm/aaaa)]]-Tabla17[[#This Row],[FECHA TERMINACIÓN CONTRATO
(dd/mm/aaaa)]]</f>
        <v>884</v>
      </c>
      <c r="Q42" s="62">
        <v>43980</v>
      </c>
      <c r="R42" s="62">
        <v>45077</v>
      </c>
      <c r="S42" s="62">
        <v>45961</v>
      </c>
      <c r="T42" s="29" t="s">
        <v>266</v>
      </c>
      <c r="U42" s="66">
        <v>0.56889999999999996</v>
      </c>
      <c r="V42" s="66">
        <v>0.52039999999999997</v>
      </c>
      <c r="W42" s="34" t="s">
        <v>35</v>
      </c>
      <c r="X42" s="31"/>
    </row>
    <row r="43" spans="1:24" ht="68.650000000000006" customHeight="1" x14ac:dyDescent="0.35">
      <c r="A43" s="29" t="s">
        <v>267</v>
      </c>
      <c r="B43" s="28" t="s">
        <v>268</v>
      </c>
      <c r="C43" s="29" t="s">
        <v>211</v>
      </c>
      <c r="D43" s="29" t="s">
        <v>269</v>
      </c>
      <c r="E43" s="30">
        <v>44012</v>
      </c>
      <c r="F43" s="29" t="s">
        <v>133</v>
      </c>
      <c r="G43" s="40" t="s">
        <v>270</v>
      </c>
      <c r="H43" s="8">
        <v>1252058292</v>
      </c>
      <c r="I43" s="29" t="s">
        <v>31</v>
      </c>
      <c r="J43" s="32">
        <v>900631435</v>
      </c>
      <c r="K43" s="29" t="s">
        <v>153</v>
      </c>
      <c r="L43" s="29" t="s">
        <v>271</v>
      </c>
      <c r="M43" s="39"/>
      <c r="N43" s="39">
        <f>+Tabla17[[#This Row],[VALOR INICIAL DEL CONTRATO + IVA]]+Tabla17[[#This Row],[VALOR TOTAL ADICIONES + IVA]]</f>
        <v>1252058292</v>
      </c>
      <c r="O43" s="29">
        <f>+Tabla17[[#This Row],[FECHA TERMINACIÓN CONTRATO
(dd/mm/aaaa)]]-Tabla17[[#This Row],[FECHA INICIO CONTRATO
(dd/mm/aaaa)]]</f>
        <v>1094</v>
      </c>
      <c r="P43" s="29"/>
      <c r="Q43" s="62">
        <v>44021</v>
      </c>
      <c r="R43" s="62">
        <v>45115</v>
      </c>
      <c r="S43" s="62"/>
      <c r="T43" s="68" t="s">
        <v>272</v>
      </c>
      <c r="U43" s="19" t="s">
        <v>273</v>
      </c>
      <c r="V43" s="71" t="s">
        <v>274</v>
      </c>
      <c r="W43" s="34" t="s">
        <v>35</v>
      </c>
      <c r="X43" s="72" t="s">
        <v>275</v>
      </c>
    </row>
    <row r="44" spans="1:24" ht="68.650000000000006" customHeight="1" x14ac:dyDescent="0.35">
      <c r="A44" s="29" t="s">
        <v>217</v>
      </c>
      <c r="B44" s="29" t="s">
        <v>218</v>
      </c>
      <c r="C44" s="29" t="s">
        <v>211</v>
      </c>
      <c r="D44" s="29" t="s">
        <v>276</v>
      </c>
      <c r="E44" s="30">
        <v>44014</v>
      </c>
      <c r="F44" s="29" t="s">
        <v>133</v>
      </c>
      <c r="G44" s="40" t="s">
        <v>277</v>
      </c>
      <c r="H44" s="8">
        <v>6147846314</v>
      </c>
      <c r="I44" s="29" t="s">
        <v>31</v>
      </c>
      <c r="J44" s="32">
        <v>800015583</v>
      </c>
      <c r="K44" s="29" t="s">
        <v>42</v>
      </c>
      <c r="L44" s="29" t="s">
        <v>278</v>
      </c>
      <c r="M44" s="39"/>
      <c r="N44" s="39">
        <f>+Tabla17[[#This Row],[VALOR INICIAL DEL CONTRATO + IVA]]+Tabla17[[#This Row],[VALOR TOTAL ADICIONES + IVA]]</f>
        <v>6147846314</v>
      </c>
      <c r="O44" s="29">
        <f>+Tabla17[[#This Row],[FECHA TERMINACIÓN CONTRATO
(dd/mm/aaaa)]]-Tabla17[[#This Row],[FECHA INICIO CONTRATO
(dd/mm/aaaa)]]</f>
        <v>1239</v>
      </c>
      <c r="P44" s="29"/>
      <c r="Q44" s="62">
        <v>44021</v>
      </c>
      <c r="R44" s="62">
        <v>45260</v>
      </c>
      <c r="S44" s="62"/>
      <c r="T44" s="28" t="s">
        <v>279</v>
      </c>
      <c r="U44" s="66">
        <v>0.86109999999999998</v>
      </c>
      <c r="V44" s="66">
        <v>0.73580000000000001</v>
      </c>
      <c r="W44" s="34" t="s">
        <v>35</v>
      </c>
      <c r="X44" s="31"/>
    </row>
    <row r="45" spans="1:24" ht="68.650000000000006" customHeight="1" x14ac:dyDescent="0.35">
      <c r="A45" s="29" t="s">
        <v>267</v>
      </c>
      <c r="B45" s="28" t="s">
        <v>268</v>
      </c>
      <c r="C45" s="29" t="s">
        <v>27</v>
      </c>
      <c r="D45" s="29" t="s">
        <v>280</v>
      </c>
      <c r="E45" s="30">
        <v>44043</v>
      </c>
      <c r="F45" s="29" t="s">
        <v>133</v>
      </c>
      <c r="G45" s="40" t="s">
        <v>281</v>
      </c>
      <c r="H45" s="8">
        <v>2247789629</v>
      </c>
      <c r="I45" s="29" t="s">
        <v>31</v>
      </c>
      <c r="J45" s="32">
        <v>900272403</v>
      </c>
      <c r="K45" s="29" t="s">
        <v>32</v>
      </c>
      <c r="L45" s="29" t="s">
        <v>282</v>
      </c>
      <c r="M45" s="39"/>
      <c r="N45" s="39">
        <f>+Tabla17[[#This Row],[VALOR INICIAL DEL CONTRATO + IVA]]+Tabla17[[#This Row],[VALOR TOTAL ADICIONES + IVA]]</f>
        <v>2247789629</v>
      </c>
      <c r="O45" s="29">
        <f>+Tabla17[[#This Row],[FECHA TERMINACIÓN CONTRATO
(dd/mm/aaaa)]]-Tabla17[[#This Row],[FECHA INICIO CONTRATO
(dd/mm/aaaa)]]</f>
        <v>1094</v>
      </c>
      <c r="P45" s="29"/>
      <c r="Q45" s="62">
        <v>44044</v>
      </c>
      <c r="R45" s="62">
        <v>45138</v>
      </c>
      <c r="S45" s="62"/>
      <c r="T45" s="29" t="s">
        <v>283</v>
      </c>
      <c r="U45" s="73">
        <v>0.85450000000000004</v>
      </c>
      <c r="V45" s="73">
        <v>0.84660000000000002</v>
      </c>
      <c r="W45" s="34" t="s">
        <v>35</v>
      </c>
      <c r="X45" s="31"/>
    </row>
    <row r="46" spans="1:24" ht="68.650000000000006" customHeight="1" x14ac:dyDescent="0.35">
      <c r="A46" s="29" t="s">
        <v>217</v>
      </c>
      <c r="B46" s="29" t="s">
        <v>218</v>
      </c>
      <c r="C46" s="29" t="s">
        <v>211</v>
      </c>
      <c r="D46" s="29" t="s">
        <v>284</v>
      </c>
      <c r="E46" s="30">
        <v>44046</v>
      </c>
      <c r="F46" s="29" t="s">
        <v>285</v>
      </c>
      <c r="G46" s="40" t="s">
        <v>286</v>
      </c>
      <c r="H46" s="8">
        <v>3635775177</v>
      </c>
      <c r="I46" s="29" t="s">
        <v>31</v>
      </c>
      <c r="J46" s="32">
        <v>830001637</v>
      </c>
      <c r="K46" s="29" t="s">
        <v>171</v>
      </c>
      <c r="L46" s="29" t="s">
        <v>221</v>
      </c>
      <c r="M46" s="39"/>
      <c r="N46" s="39">
        <f>+Tabla17[[#This Row],[VALOR INICIAL DEL CONTRATO + IVA]]+Tabla17[[#This Row],[VALOR TOTAL ADICIONES + IVA]]</f>
        <v>3635775177</v>
      </c>
      <c r="O46" s="29">
        <f>+Tabla17[[#This Row],[FECHA TERMINACIÓN CONTRATO
(dd/mm/aaaa)]]-Tabla17[[#This Row],[FECHA INICIO CONTRATO
(dd/mm/aaaa)]]</f>
        <v>1146</v>
      </c>
      <c r="P46" s="29"/>
      <c r="Q46" s="62">
        <v>44053</v>
      </c>
      <c r="R46" s="62">
        <v>45199</v>
      </c>
      <c r="S46" s="62">
        <v>45199</v>
      </c>
      <c r="T46" s="29" t="s">
        <v>232</v>
      </c>
      <c r="U46" s="19">
        <v>0.88890000000000002</v>
      </c>
      <c r="V46" s="19">
        <v>0.82110000000000005</v>
      </c>
      <c r="W46" s="34" t="s">
        <v>35</v>
      </c>
      <c r="X46" s="31" t="s">
        <v>233</v>
      </c>
    </row>
    <row r="47" spans="1:24" ht="68.650000000000006" customHeight="1" x14ac:dyDescent="0.35">
      <c r="A47" s="29" t="s">
        <v>267</v>
      </c>
      <c r="B47" s="28" t="s">
        <v>268</v>
      </c>
      <c r="C47" s="29" t="s">
        <v>131</v>
      </c>
      <c r="D47" s="29" t="s">
        <v>287</v>
      </c>
      <c r="E47" s="30">
        <v>44070</v>
      </c>
      <c r="F47" s="29" t="s">
        <v>133</v>
      </c>
      <c r="G47" s="40" t="s">
        <v>288</v>
      </c>
      <c r="H47" s="8">
        <v>5704721227</v>
      </c>
      <c r="I47" s="29" t="s">
        <v>31</v>
      </c>
      <c r="J47" s="32">
        <v>860053523</v>
      </c>
      <c r="K47" s="29" t="s">
        <v>117</v>
      </c>
      <c r="L47" s="29" t="s">
        <v>289</v>
      </c>
      <c r="M47" s="39"/>
      <c r="N47" s="39">
        <f>+Tabla17[[#This Row],[VALOR INICIAL DEL CONTRATO + IVA]]+Tabla17[[#This Row],[VALOR TOTAL ADICIONES + IVA]]</f>
        <v>5704721227</v>
      </c>
      <c r="O47" s="29">
        <f>+Tabla17[[#This Row],[FECHA TERMINACIÓN CONTRATO
(dd/mm/aaaa)]]-Tabla17[[#This Row],[FECHA INICIO CONTRATO
(dd/mm/aaaa)]]</f>
        <v>1096</v>
      </c>
      <c r="P47" s="29"/>
      <c r="Q47" s="62">
        <v>44074</v>
      </c>
      <c r="R47" s="62">
        <v>45170</v>
      </c>
      <c r="S47" s="62"/>
      <c r="T47" s="29" t="s">
        <v>272</v>
      </c>
      <c r="U47" s="19" t="s">
        <v>290</v>
      </c>
      <c r="V47" s="19" t="s">
        <v>291</v>
      </c>
      <c r="W47" s="34" t="s">
        <v>35</v>
      </c>
      <c r="X47" s="31" t="s">
        <v>292</v>
      </c>
    </row>
    <row r="48" spans="1:24" ht="68.650000000000006" customHeight="1" x14ac:dyDescent="0.35">
      <c r="A48" s="29" t="s">
        <v>54</v>
      </c>
      <c r="B48" s="29" t="s">
        <v>293</v>
      </c>
      <c r="C48" s="29" t="s">
        <v>211</v>
      </c>
      <c r="D48" s="29" t="s">
        <v>294</v>
      </c>
      <c r="E48" s="30">
        <v>44083</v>
      </c>
      <c r="F48" s="29" t="s">
        <v>295</v>
      </c>
      <c r="G48" s="40" t="s">
        <v>296</v>
      </c>
      <c r="H48" s="8">
        <v>11270832898</v>
      </c>
      <c r="I48" s="29" t="s">
        <v>31</v>
      </c>
      <c r="J48" s="32">
        <v>800237456</v>
      </c>
      <c r="K48" s="29" t="s">
        <v>297</v>
      </c>
      <c r="L48" s="29" t="s">
        <v>298</v>
      </c>
      <c r="M48" s="39"/>
      <c r="N48" s="39">
        <f>+Tabla17[[#This Row],[VALOR INICIAL DEL CONTRATO + IVA]]+Tabla17[[#This Row],[VALOR TOTAL ADICIONES + IVA]]</f>
        <v>11270832898</v>
      </c>
      <c r="O48" s="29">
        <f>+Tabla17[[#This Row],[FECHA TERMINACIÓN CONTRATO
(dd/mm/aaaa)]]-Tabla17[[#This Row],[FECHA INICIO CONTRATO
(dd/mm/aaaa)]]</f>
        <v>1094</v>
      </c>
      <c r="P48" s="29"/>
      <c r="Q48" s="62">
        <v>44105</v>
      </c>
      <c r="R48" s="62">
        <v>45199</v>
      </c>
      <c r="S48" s="62"/>
      <c r="T48" s="29" t="s">
        <v>299</v>
      </c>
      <c r="U48" s="19">
        <v>0.92</v>
      </c>
      <c r="V48" s="19">
        <v>0.84</v>
      </c>
      <c r="W48" s="34" t="s">
        <v>35</v>
      </c>
      <c r="X48" s="31"/>
    </row>
    <row r="49" spans="1:24" ht="68.650000000000006" customHeight="1" x14ac:dyDescent="0.35">
      <c r="A49" s="29" t="s">
        <v>217</v>
      </c>
      <c r="B49" s="29" t="s">
        <v>218</v>
      </c>
      <c r="C49" s="29" t="s">
        <v>131</v>
      </c>
      <c r="D49" s="29" t="s">
        <v>300</v>
      </c>
      <c r="E49" s="30">
        <v>44085</v>
      </c>
      <c r="F49" s="29" t="s">
        <v>133</v>
      </c>
      <c r="G49" s="40" t="s">
        <v>301</v>
      </c>
      <c r="H49" s="8">
        <v>189613327</v>
      </c>
      <c r="I49" s="29" t="s">
        <v>31</v>
      </c>
      <c r="J49" s="32">
        <v>800079939</v>
      </c>
      <c r="K49" s="29" t="s">
        <v>153</v>
      </c>
      <c r="L49" s="29" t="s">
        <v>302</v>
      </c>
      <c r="M49" s="39"/>
      <c r="N49" s="39">
        <f>+Tabla17[[#This Row],[VALOR INICIAL DEL CONTRATO + IVA]]+Tabla17[[#This Row],[VALOR TOTAL ADICIONES + IVA]]</f>
        <v>189613327</v>
      </c>
      <c r="O49" s="29">
        <f>+Tabla17[[#This Row],[FECHA TERMINACIÓN CONTRATO
(dd/mm/aaaa)]]-Tabla17[[#This Row],[FECHA INICIO CONTRATO
(dd/mm/aaaa)]]</f>
        <v>1094</v>
      </c>
      <c r="P49" s="29"/>
      <c r="Q49" s="62">
        <v>44090</v>
      </c>
      <c r="R49" s="62">
        <v>45184</v>
      </c>
      <c r="S49" s="62"/>
      <c r="T49" s="29" t="s">
        <v>261</v>
      </c>
      <c r="U49" s="66">
        <v>0.94440000000000002</v>
      </c>
      <c r="V49" s="66">
        <v>0.67430000000000001</v>
      </c>
      <c r="W49" s="34" t="s">
        <v>35</v>
      </c>
      <c r="X49" s="31"/>
    </row>
    <row r="50" spans="1:24" ht="68.650000000000006" customHeight="1" x14ac:dyDescent="0.35">
      <c r="A50" s="29" t="s">
        <v>217</v>
      </c>
      <c r="B50" s="29" t="s">
        <v>218</v>
      </c>
      <c r="C50" s="29" t="s">
        <v>131</v>
      </c>
      <c r="D50" s="29" t="s">
        <v>303</v>
      </c>
      <c r="E50" s="30">
        <v>44098</v>
      </c>
      <c r="F50" s="29" t="s">
        <v>133</v>
      </c>
      <c r="G50" s="40" t="s">
        <v>304</v>
      </c>
      <c r="H50" s="8">
        <v>478805544</v>
      </c>
      <c r="I50" s="29" t="s">
        <v>31</v>
      </c>
      <c r="J50" s="32">
        <v>900418656</v>
      </c>
      <c r="K50" s="29" t="s">
        <v>42</v>
      </c>
      <c r="L50" s="29" t="s">
        <v>305</v>
      </c>
      <c r="M50" s="39">
        <v>478805544</v>
      </c>
      <c r="N50" s="39">
        <f>+Tabla17[[#This Row],[VALOR INICIAL DEL CONTRATO + IVA]]+Tabla17[[#This Row],[VALOR TOTAL ADICIONES + IVA]]</f>
        <v>957611088</v>
      </c>
      <c r="O50" s="29">
        <f>+Tabla17[[#This Row],[FECHA TERMINACIÓN CONTRATO
(dd/mm/aaaa)]]-Tabla17[[#This Row],[FECHA INICIO CONTRATO
(dd/mm/aaaa)]]</f>
        <v>729</v>
      </c>
      <c r="P50" s="70">
        <f>+Tabla17[[#This Row],[FIN CONTRATO
(actual con prórrogas)
(dd/mm/aaaa)]]-Tabla17[[#This Row],[FECHA TERMINACIÓN CONTRATO
(dd/mm/aaaa)]]</f>
        <v>732</v>
      </c>
      <c r="Q50" s="62">
        <v>44102</v>
      </c>
      <c r="R50" s="62">
        <v>44831</v>
      </c>
      <c r="S50" s="62">
        <v>45563</v>
      </c>
      <c r="T50" s="29" t="s">
        <v>306</v>
      </c>
      <c r="U50" s="19">
        <v>0.69</v>
      </c>
      <c r="V50" s="19">
        <v>0.68799999999999994</v>
      </c>
      <c r="W50" s="34" t="s">
        <v>35</v>
      </c>
      <c r="X50" s="31"/>
    </row>
    <row r="51" spans="1:24" ht="68.650000000000006" customHeight="1" x14ac:dyDescent="0.35">
      <c r="A51" s="29" t="s">
        <v>217</v>
      </c>
      <c r="B51" s="29" t="s">
        <v>218</v>
      </c>
      <c r="C51" s="29" t="s">
        <v>131</v>
      </c>
      <c r="D51" s="29" t="s">
        <v>307</v>
      </c>
      <c r="E51" s="30">
        <v>44162</v>
      </c>
      <c r="F51" s="29" t="s">
        <v>133</v>
      </c>
      <c r="G51" s="40" t="s">
        <v>308</v>
      </c>
      <c r="H51" s="8">
        <v>176338727</v>
      </c>
      <c r="I51" s="29" t="s">
        <v>31</v>
      </c>
      <c r="J51" s="32">
        <v>900335814</v>
      </c>
      <c r="K51" s="29" t="s">
        <v>42</v>
      </c>
      <c r="L51" s="29" t="s">
        <v>260</v>
      </c>
      <c r="M51" s="39">
        <v>5508843</v>
      </c>
      <c r="N51" s="39">
        <f>+Tabla17[[#This Row],[VALOR INICIAL DEL CONTRATO + IVA]]+Tabla17[[#This Row],[VALOR TOTAL ADICIONES + IVA]]</f>
        <v>181847570</v>
      </c>
      <c r="O51" s="29">
        <f>+Tabla17[[#This Row],[FECHA TERMINACIÓN CONTRATO
(dd/mm/aaaa)]]-Tabla17[[#This Row],[FECHA INICIO CONTRATO
(dd/mm/aaaa)]]</f>
        <v>1094</v>
      </c>
      <c r="P51" s="29"/>
      <c r="Q51" s="62">
        <v>44165</v>
      </c>
      <c r="R51" s="62">
        <v>45259</v>
      </c>
      <c r="S51" s="62"/>
      <c r="T51" s="29" t="s">
        <v>261</v>
      </c>
      <c r="U51" s="66">
        <v>0.86109999999999998</v>
      </c>
      <c r="V51" s="66">
        <v>1</v>
      </c>
      <c r="W51" s="34" t="s">
        <v>35</v>
      </c>
      <c r="X51" s="31"/>
    </row>
    <row r="52" spans="1:24" ht="68.650000000000006" customHeight="1" x14ac:dyDescent="0.35">
      <c r="A52" s="29" t="s">
        <v>252</v>
      </c>
      <c r="B52" s="28" t="s">
        <v>253</v>
      </c>
      <c r="C52" s="29" t="s">
        <v>131</v>
      </c>
      <c r="D52" s="29" t="s">
        <v>309</v>
      </c>
      <c r="E52" s="30">
        <v>44195</v>
      </c>
      <c r="F52" s="29" t="s">
        <v>133</v>
      </c>
      <c r="G52" s="40" t="s">
        <v>310</v>
      </c>
      <c r="H52" s="8">
        <v>108000000</v>
      </c>
      <c r="I52" s="29" t="s">
        <v>31</v>
      </c>
      <c r="J52" s="32">
        <v>900342562</v>
      </c>
      <c r="K52" s="29" t="s">
        <v>42</v>
      </c>
      <c r="L52" s="29" t="s">
        <v>311</v>
      </c>
      <c r="M52" s="39">
        <v>87206652</v>
      </c>
      <c r="N52" s="39">
        <f>+Tabla17[[#This Row],[VALOR INICIAL DEL CONTRATO + IVA]]+Tabla17[[#This Row],[VALOR TOTAL ADICIONES + IVA]]</f>
        <v>195206652</v>
      </c>
      <c r="O52" s="29">
        <f>+Tabla17[[#This Row],[FECHA TERMINACIÓN CONTRATO
(dd/mm/aaaa)]]-Tabla17[[#This Row],[FECHA INICIO CONTRATO
(dd/mm/aaaa)]]</f>
        <v>361</v>
      </c>
      <c r="P52" s="70">
        <f>+Tabla17[[#This Row],[FIN CONTRATO
(actual con prórrogas)
(dd/mm/aaaa)]]-Tabla17[[#This Row],[FECHA TERMINACIÓN CONTRATO
(dd/mm/aaaa)]]</f>
        <v>730</v>
      </c>
      <c r="Q52" s="62">
        <v>44200</v>
      </c>
      <c r="R52" s="62">
        <v>44561</v>
      </c>
      <c r="S52" s="62">
        <v>45291</v>
      </c>
      <c r="T52" s="29" t="s">
        <v>312</v>
      </c>
      <c r="U52" s="19">
        <v>0.83333333333333337</v>
      </c>
      <c r="V52" s="19">
        <v>0.35710967274790639</v>
      </c>
      <c r="W52" s="34" t="s">
        <v>35</v>
      </c>
      <c r="X52" s="31"/>
    </row>
    <row r="53" spans="1:24" ht="68.650000000000006" customHeight="1" x14ac:dyDescent="0.35">
      <c r="A53" s="29" t="s">
        <v>217</v>
      </c>
      <c r="B53" s="29" t="s">
        <v>218</v>
      </c>
      <c r="C53" s="29" t="s">
        <v>131</v>
      </c>
      <c r="D53" s="29" t="s">
        <v>313</v>
      </c>
      <c r="E53" s="30">
        <v>44230</v>
      </c>
      <c r="F53" s="29" t="s">
        <v>133</v>
      </c>
      <c r="G53" s="40" t="s">
        <v>314</v>
      </c>
      <c r="H53" s="8">
        <v>100674000</v>
      </c>
      <c r="I53" s="29" t="s">
        <v>31</v>
      </c>
      <c r="J53" s="32">
        <v>900092385</v>
      </c>
      <c r="K53" s="29" t="s">
        <v>59</v>
      </c>
      <c r="L53" s="29" t="s">
        <v>315</v>
      </c>
      <c r="M53" s="39"/>
      <c r="N53" s="39">
        <f>+Tabla17[[#This Row],[VALOR INICIAL DEL CONTRATO + IVA]]+Tabla17[[#This Row],[VALOR TOTAL ADICIONES + IVA]]</f>
        <v>100674000</v>
      </c>
      <c r="O53" s="29">
        <f>+Tabla17[[#This Row],[FECHA TERMINACIÓN CONTRATO
(dd/mm/aaaa)]]-Tabla17[[#This Row],[FECHA INICIO CONTRATO
(dd/mm/aaaa)]]</f>
        <v>1123</v>
      </c>
      <c r="P53" s="29"/>
      <c r="Q53" s="62">
        <v>44238</v>
      </c>
      <c r="R53" s="62">
        <v>45361</v>
      </c>
      <c r="S53" s="62"/>
      <c r="T53" s="29" t="s">
        <v>261</v>
      </c>
      <c r="U53" s="66">
        <v>0.75680000000000003</v>
      </c>
      <c r="V53" s="66">
        <v>0.72909999999999997</v>
      </c>
      <c r="W53" s="34" t="s">
        <v>35</v>
      </c>
      <c r="X53" s="31"/>
    </row>
    <row r="54" spans="1:24" ht="68.650000000000006" customHeight="1" x14ac:dyDescent="0.35">
      <c r="A54" s="29" t="s">
        <v>252</v>
      </c>
      <c r="B54" s="28" t="s">
        <v>316</v>
      </c>
      <c r="C54" s="29" t="s">
        <v>27</v>
      </c>
      <c r="D54" s="29" t="s">
        <v>317</v>
      </c>
      <c r="E54" s="30">
        <v>44239</v>
      </c>
      <c r="F54" s="29" t="s">
        <v>133</v>
      </c>
      <c r="G54" s="40" t="s">
        <v>318</v>
      </c>
      <c r="H54" s="8">
        <v>358831794</v>
      </c>
      <c r="I54" s="29" t="s">
        <v>31</v>
      </c>
      <c r="J54" s="32">
        <v>900409363</v>
      </c>
      <c r="K54" s="29" t="s">
        <v>209</v>
      </c>
      <c r="L54" s="29" t="s">
        <v>319</v>
      </c>
      <c r="M54" s="39">
        <v>386429149</v>
      </c>
      <c r="N54" s="39">
        <f>+Tabla17[[#This Row],[VALOR INICIAL DEL CONTRATO + IVA]]+Tabla17[[#This Row],[VALOR TOTAL ADICIONES + IVA]]</f>
        <v>745260943</v>
      </c>
      <c r="O54" s="29">
        <f>+Tabla17[[#This Row],[FECHA TERMINACIÓN CONTRATO
(dd/mm/aaaa)]]-Tabla17[[#This Row],[FECHA INICIO CONTRATO
(dd/mm/aaaa)]]</f>
        <v>729</v>
      </c>
      <c r="P54" s="70">
        <f>+Tabla17[[#This Row],[FIN CONTRATO
(actual con prórrogas)
(dd/mm/aaaa)]]-Tabla17[[#This Row],[FECHA TERMINACIÓN CONTRATO
(dd/mm/aaaa)]]</f>
        <v>731</v>
      </c>
      <c r="Q54" s="62">
        <v>44228</v>
      </c>
      <c r="R54" s="62">
        <v>44957</v>
      </c>
      <c r="S54" s="62">
        <v>45688</v>
      </c>
      <c r="T54" s="29" t="s">
        <v>320</v>
      </c>
      <c r="U54" s="19">
        <v>0.6</v>
      </c>
      <c r="V54" s="19">
        <v>0.4</v>
      </c>
      <c r="W54" s="34" t="s">
        <v>35</v>
      </c>
      <c r="X54" s="31"/>
    </row>
    <row r="55" spans="1:24" ht="68.650000000000006" customHeight="1" x14ac:dyDescent="0.35">
      <c r="A55" s="29" t="s">
        <v>76</v>
      </c>
      <c r="B55" s="29" t="s">
        <v>77</v>
      </c>
      <c r="C55" s="29" t="s">
        <v>27</v>
      </c>
      <c r="D55" s="29" t="s">
        <v>321</v>
      </c>
      <c r="E55" s="30">
        <v>44250</v>
      </c>
      <c r="F55" s="29" t="s">
        <v>57</v>
      </c>
      <c r="G55" s="40" t="s">
        <v>322</v>
      </c>
      <c r="H55" s="8">
        <v>26360854</v>
      </c>
      <c r="I55" s="29" t="s">
        <v>66</v>
      </c>
      <c r="J55" s="32">
        <v>4506637</v>
      </c>
      <c r="K55" s="29"/>
      <c r="L55" s="29" t="s">
        <v>323</v>
      </c>
      <c r="M55" s="39">
        <v>63953436</v>
      </c>
      <c r="N55" s="39">
        <f>+Tabla17[[#This Row],[VALOR INICIAL DEL CONTRATO + IVA]]+Tabla17[[#This Row],[VALOR TOTAL ADICIONES + IVA]]</f>
        <v>90314290</v>
      </c>
      <c r="O55" s="29">
        <f>+Tabla17[[#This Row],[FECHA TERMINACIÓN CONTRATO
(dd/mm/aaaa)]]-Tabla17[[#This Row],[FECHA INICIO CONTRATO
(dd/mm/aaaa)]]</f>
        <v>311</v>
      </c>
      <c r="P55" s="70">
        <f>+Tabla17[[#This Row],[FIN CONTRATO
(actual con prórrogas)
(dd/mm/aaaa)]]-Tabla17[[#This Row],[FECHA TERMINACIÓN CONTRATO
(dd/mm/aaaa)]]</f>
        <v>730</v>
      </c>
      <c r="Q55" s="62">
        <v>44250</v>
      </c>
      <c r="R55" s="62">
        <v>44561</v>
      </c>
      <c r="S55" s="62">
        <v>45291</v>
      </c>
      <c r="T55" s="28" t="s">
        <v>81</v>
      </c>
      <c r="U55" s="19">
        <v>0.5</v>
      </c>
      <c r="V55" s="19">
        <v>0.51</v>
      </c>
      <c r="W55" s="34" t="s">
        <v>35</v>
      </c>
      <c r="X55" s="67"/>
    </row>
    <row r="56" spans="1:24" ht="68.650000000000006" customHeight="1" x14ac:dyDescent="0.35">
      <c r="A56" s="29" t="s">
        <v>217</v>
      </c>
      <c r="B56" s="29" t="s">
        <v>218</v>
      </c>
      <c r="C56" s="29" t="s">
        <v>211</v>
      </c>
      <c r="D56" s="29" t="s">
        <v>324</v>
      </c>
      <c r="E56" s="30">
        <v>44329</v>
      </c>
      <c r="F56" s="29" t="s">
        <v>133</v>
      </c>
      <c r="G56" s="40" t="s">
        <v>325</v>
      </c>
      <c r="H56" s="8">
        <v>24065259992</v>
      </c>
      <c r="I56" s="29" t="s">
        <v>31</v>
      </c>
      <c r="J56" s="32">
        <v>800153993</v>
      </c>
      <c r="K56" s="29" t="s">
        <v>171</v>
      </c>
      <c r="L56" s="29" t="s">
        <v>326</v>
      </c>
      <c r="M56" s="39">
        <v>3720068820</v>
      </c>
      <c r="N56" s="39">
        <f>+Tabla17[[#This Row],[VALOR INICIAL DEL CONTRATO + IVA]]+Tabla17[[#This Row],[VALOR TOTAL ADICIONES + IVA]]</f>
        <v>27785328812</v>
      </c>
      <c r="O56" s="74">
        <f>+Tabla17[[#This Row],[FECHA TERMINACIÓN CONTRATO
(dd/mm/aaaa)]]-Tabla17[[#This Row],[FECHA INICIO CONTRATO
(dd/mm/aaaa)]]</f>
        <v>1945</v>
      </c>
      <c r="P56" s="29">
        <v>18</v>
      </c>
      <c r="Q56" s="62">
        <v>44344</v>
      </c>
      <c r="R56" s="62">
        <v>46289</v>
      </c>
      <c r="S56" s="62">
        <v>46326</v>
      </c>
      <c r="T56" s="29" t="s">
        <v>327</v>
      </c>
      <c r="U56" s="66">
        <v>0.3846</v>
      </c>
      <c r="V56" s="66">
        <v>0.2142</v>
      </c>
      <c r="W56" s="34" t="s">
        <v>35</v>
      </c>
      <c r="X56" s="31" t="s">
        <v>328</v>
      </c>
    </row>
    <row r="57" spans="1:24" ht="68.650000000000006" customHeight="1" x14ac:dyDescent="0.35">
      <c r="A57" s="29" t="s">
        <v>217</v>
      </c>
      <c r="B57" s="29" t="s">
        <v>218</v>
      </c>
      <c r="C57" s="29" t="s">
        <v>211</v>
      </c>
      <c r="D57" s="29" t="s">
        <v>329</v>
      </c>
      <c r="E57" s="30">
        <v>44340</v>
      </c>
      <c r="F57" s="29" t="s">
        <v>133</v>
      </c>
      <c r="G57" s="40" t="s">
        <v>330</v>
      </c>
      <c r="H57" s="8">
        <v>3992226912</v>
      </c>
      <c r="I57" s="29" t="s">
        <v>31</v>
      </c>
      <c r="J57" s="32">
        <v>800153993</v>
      </c>
      <c r="K57" s="29" t="s">
        <v>171</v>
      </c>
      <c r="L57" s="29" t="s">
        <v>326</v>
      </c>
      <c r="M57" s="39"/>
      <c r="N57" s="39">
        <f>+Tabla17[[#This Row],[VALOR INICIAL DEL CONTRATO + IVA]]+Tabla17[[#This Row],[VALOR TOTAL ADICIONES + IVA]]</f>
        <v>3992226912</v>
      </c>
      <c r="O57" s="29">
        <f>+Tabla17[[#This Row],[FECHA TERMINACIÓN CONTRATO
(dd/mm/aaaa)]]-Tabla17[[#This Row],[FECHA INICIO CONTRATO
(dd/mm/aaaa)]]</f>
        <v>1156</v>
      </c>
      <c r="P57" s="29"/>
      <c r="Q57" s="62">
        <v>44351</v>
      </c>
      <c r="R57" s="62">
        <v>45507</v>
      </c>
      <c r="S57" s="62"/>
      <c r="T57" s="29" t="s">
        <v>261</v>
      </c>
      <c r="U57" s="66">
        <v>0.61109999999999998</v>
      </c>
      <c r="V57" s="66">
        <v>0.42909999999999998</v>
      </c>
      <c r="W57" s="34" t="s">
        <v>35</v>
      </c>
      <c r="X57" s="31"/>
    </row>
    <row r="58" spans="1:24" ht="68.650000000000006" customHeight="1" x14ac:dyDescent="0.35">
      <c r="A58" s="29" t="s">
        <v>217</v>
      </c>
      <c r="B58" s="29" t="s">
        <v>218</v>
      </c>
      <c r="C58" s="29" t="s">
        <v>211</v>
      </c>
      <c r="D58" s="29" t="s">
        <v>331</v>
      </c>
      <c r="E58" s="30">
        <v>44404</v>
      </c>
      <c r="F58" s="29" t="s">
        <v>133</v>
      </c>
      <c r="G58" s="40" t="s">
        <v>332</v>
      </c>
      <c r="H58" s="8">
        <v>2549836800</v>
      </c>
      <c r="I58" s="29" t="s">
        <v>31</v>
      </c>
      <c r="J58" s="32">
        <v>900255873</v>
      </c>
      <c r="K58" s="29" t="s">
        <v>153</v>
      </c>
      <c r="L58" s="29" t="s">
        <v>333</v>
      </c>
      <c r="M58" s="39"/>
      <c r="N58" s="39">
        <f>+Tabla17[[#This Row],[VALOR INICIAL DEL CONTRATO + IVA]]+Tabla17[[#This Row],[VALOR TOTAL ADICIONES + IVA]]</f>
        <v>2549836800</v>
      </c>
      <c r="O58" s="29">
        <f>+Tabla17[[#This Row],[FECHA TERMINACIÓN CONTRATO
(dd/mm/aaaa)]]-Tabla17[[#This Row],[FECHA INICIO CONTRATO
(dd/mm/aaaa)]]</f>
        <v>1492</v>
      </c>
      <c r="P58" s="29"/>
      <c r="Q58" s="62">
        <v>44410</v>
      </c>
      <c r="R58" s="62">
        <v>45902</v>
      </c>
      <c r="S58" s="62"/>
      <c r="T58" s="29" t="s">
        <v>306</v>
      </c>
      <c r="U58" s="66">
        <v>0.61099999999999999</v>
      </c>
      <c r="V58" s="66">
        <v>0.59450000000000003</v>
      </c>
      <c r="W58" s="34" t="s">
        <v>35</v>
      </c>
      <c r="X58" s="31"/>
    </row>
    <row r="59" spans="1:24" ht="68.650000000000006" customHeight="1" x14ac:dyDescent="0.35">
      <c r="A59" s="29" t="s">
        <v>217</v>
      </c>
      <c r="B59" s="29" t="s">
        <v>334</v>
      </c>
      <c r="C59" s="29" t="s">
        <v>131</v>
      </c>
      <c r="D59" s="29" t="s">
        <v>335</v>
      </c>
      <c r="E59" s="30">
        <v>44414</v>
      </c>
      <c r="F59" s="29" t="s">
        <v>133</v>
      </c>
      <c r="G59" s="40" t="s">
        <v>336</v>
      </c>
      <c r="H59" s="8">
        <v>106608857</v>
      </c>
      <c r="I59" s="29" t="s">
        <v>31</v>
      </c>
      <c r="J59" s="32">
        <v>900668336</v>
      </c>
      <c r="K59" s="29" t="s">
        <v>42</v>
      </c>
      <c r="L59" s="29" t="s">
        <v>337</v>
      </c>
      <c r="M59" s="39">
        <v>55267583</v>
      </c>
      <c r="N59" s="39">
        <f>+Tabla17[[#This Row],[VALOR INICIAL DEL CONTRATO + IVA]]+Tabla17[[#This Row],[VALOR TOTAL ADICIONES + IVA]]</f>
        <v>161876440</v>
      </c>
      <c r="O59" s="29">
        <f>+Tabla17[[#This Row],[FECHA TERMINACIÓN CONTRATO
(dd/mm/aaaa)]]-Tabla17[[#This Row],[FECHA INICIO CONTRATO
(dd/mm/aaaa)]]</f>
        <v>508</v>
      </c>
      <c r="P59" s="70">
        <f>+Tabla17[[#This Row],[FIN CONTRATO
(actual con prórrogas)
(dd/mm/aaaa)]]-Tabla17[[#This Row],[FECHA TERMINACIÓN CONTRATO
(dd/mm/aaaa)]]</f>
        <v>181</v>
      </c>
      <c r="Q59" s="62">
        <v>44418</v>
      </c>
      <c r="R59" s="62">
        <v>44926</v>
      </c>
      <c r="S59" s="62">
        <v>45107</v>
      </c>
      <c r="T59" s="29" t="s">
        <v>338</v>
      </c>
      <c r="U59" s="66">
        <f>+(93%+91%+76%)/3</f>
        <v>0.8666666666666667</v>
      </c>
      <c r="V59" s="66">
        <v>0.62</v>
      </c>
      <c r="W59" s="34" t="s">
        <v>35</v>
      </c>
      <c r="X59" s="31"/>
    </row>
    <row r="60" spans="1:24" ht="68.650000000000006" customHeight="1" x14ac:dyDescent="0.35">
      <c r="A60" s="29" t="s">
        <v>252</v>
      </c>
      <c r="B60" s="28" t="s">
        <v>339</v>
      </c>
      <c r="C60" s="29" t="s">
        <v>27</v>
      </c>
      <c r="D60" s="29" t="s">
        <v>340</v>
      </c>
      <c r="E60" s="30">
        <v>44421</v>
      </c>
      <c r="F60" s="29" t="s">
        <v>133</v>
      </c>
      <c r="G60" s="40" t="s">
        <v>341</v>
      </c>
      <c r="H60" s="8">
        <v>592907556</v>
      </c>
      <c r="I60" s="29" t="s">
        <v>31</v>
      </c>
      <c r="J60" s="32">
        <v>900032159</v>
      </c>
      <c r="K60" s="29" t="s">
        <v>164</v>
      </c>
      <c r="L60" s="29" t="s">
        <v>237</v>
      </c>
      <c r="M60" s="39">
        <v>26557825</v>
      </c>
      <c r="N60" s="39">
        <f>+Tabla17[[#This Row],[VALOR INICIAL DEL CONTRATO + IVA]]+Tabla17[[#This Row],[VALOR TOTAL ADICIONES + IVA]]</f>
        <v>619465381</v>
      </c>
      <c r="O60" s="29">
        <f>+Tabla17[[#This Row],[FECHA TERMINACIÓN CONTRATO
(dd/mm/aaaa)]]-Tabla17[[#This Row],[FECHA INICIO CONTRATO
(dd/mm/aaaa)]]</f>
        <v>1095</v>
      </c>
      <c r="P60" s="29"/>
      <c r="Q60" s="62">
        <v>44422</v>
      </c>
      <c r="R60" s="62">
        <v>45517</v>
      </c>
      <c r="S60" s="62"/>
      <c r="T60" s="29" t="s">
        <v>342</v>
      </c>
      <c r="U60" s="66">
        <v>0.62470000000000003</v>
      </c>
      <c r="V60" s="66">
        <v>0.66310000000000002</v>
      </c>
      <c r="W60" s="34" t="s">
        <v>35</v>
      </c>
      <c r="X60" s="31"/>
    </row>
    <row r="61" spans="1:24" ht="68.650000000000006" customHeight="1" x14ac:dyDescent="0.35">
      <c r="A61" s="29" t="s">
        <v>217</v>
      </c>
      <c r="B61" s="29" t="s">
        <v>218</v>
      </c>
      <c r="C61" s="29" t="s">
        <v>131</v>
      </c>
      <c r="D61" s="29" t="s">
        <v>343</v>
      </c>
      <c r="E61" s="30">
        <v>44421</v>
      </c>
      <c r="F61" s="29" t="s">
        <v>344</v>
      </c>
      <c r="G61" s="40" t="s">
        <v>345</v>
      </c>
      <c r="H61" s="8">
        <v>356852708</v>
      </c>
      <c r="I61" s="29" t="s">
        <v>31</v>
      </c>
      <c r="J61" s="32">
        <v>900335814</v>
      </c>
      <c r="K61" s="29" t="s">
        <v>42</v>
      </c>
      <c r="L61" s="29" t="s">
        <v>260</v>
      </c>
      <c r="M61" s="39"/>
      <c r="N61" s="39">
        <f>+Tabla17[[#This Row],[VALOR INICIAL DEL CONTRATO + IVA]]+Tabla17[[#This Row],[VALOR TOTAL ADICIONES + IVA]]</f>
        <v>356852708</v>
      </c>
      <c r="O61" s="29">
        <f>+Tabla17[[#This Row],[FECHA TERMINACIÓN CONTRATO
(dd/mm/aaaa)]]-Tabla17[[#This Row],[FECHA INICIO CONTRATO
(dd/mm/aaaa)]]</f>
        <v>1188</v>
      </c>
      <c r="P61" s="29"/>
      <c r="Q61" s="62">
        <v>44421</v>
      </c>
      <c r="R61" s="62">
        <v>45609</v>
      </c>
      <c r="S61" s="62"/>
      <c r="T61" s="29" t="s">
        <v>261</v>
      </c>
      <c r="U61" s="66">
        <v>0.5897</v>
      </c>
      <c r="V61" s="66">
        <v>1</v>
      </c>
      <c r="W61" s="34" t="s">
        <v>35</v>
      </c>
      <c r="X61" s="31"/>
    </row>
    <row r="62" spans="1:24" ht="68.650000000000006" customHeight="1" x14ac:dyDescent="0.35">
      <c r="A62" s="29" t="s">
        <v>217</v>
      </c>
      <c r="B62" s="29" t="s">
        <v>218</v>
      </c>
      <c r="C62" s="29" t="s">
        <v>131</v>
      </c>
      <c r="D62" s="29" t="s">
        <v>346</v>
      </c>
      <c r="E62" s="30">
        <v>44432</v>
      </c>
      <c r="F62" s="29" t="s">
        <v>133</v>
      </c>
      <c r="G62" s="40" t="s">
        <v>347</v>
      </c>
      <c r="H62" s="8">
        <v>154312060</v>
      </c>
      <c r="I62" s="29" t="s">
        <v>31</v>
      </c>
      <c r="J62" s="32">
        <v>901312112</v>
      </c>
      <c r="K62" s="29" t="s">
        <v>164</v>
      </c>
      <c r="L62" s="29" t="s">
        <v>348</v>
      </c>
      <c r="M62" s="39"/>
      <c r="N62" s="39">
        <f>+Tabla17[[#This Row],[VALOR INICIAL DEL CONTRATO + IVA]]+Tabla17[[#This Row],[VALOR TOTAL ADICIONES + IVA]]</f>
        <v>154312060</v>
      </c>
      <c r="O62" s="29">
        <f>+Tabla17[[#This Row],[FECHA TERMINACIÓN CONTRATO
(dd/mm/aaaa)]]-Tabla17[[#This Row],[FECHA INICIO CONTRATO
(dd/mm/aaaa)]]</f>
        <v>730</v>
      </c>
      <c r="P62" s="29"/>
      <c r="Q62" s="62">
        <v>44441</v>
      </c>
      <c r="R62" s="62">
        <v>45171</v>
      </c>
      <c r="S62" s="62"/>
      <c r="T62" s="29" t="s">
        <v>349</v>
      </c>
      <c r="U62" s="19">
        <v>0.92</v>
      </c>
      <c r="V62" s="19">
        <v>0.38</v>
      </c>
      <c r="W62" s="34" t="s">
        <v>35</v>
      </c>
      <c r="X62" s="31" t="s">
        <v>1156</v>
      </c>
    </row>
    <row r="63" spans="1:24" ht="68.650000000000006" customHeight="1" x14ac:dyDescent="0.35">
      <c r="A63" s="29" t="s">
        <v>76</v>
      </c>
      <c r="B63" s="29" t="s">
        <v>350</v>
      </c>
      <c r="C63" s="29" t="s">
        <v>27</v>
      </c>
      <c r="D63" s="29" t="s">
        <v>351</v>
      </c>
      <c r="E63" s="30">
        <v>44473</v>
      </c>
      <c r="F63" s="29" t="s">
        <v>352</v>
      </c>
      <c r="G63" s="40" t="s">
        <v>353</v>
      </c>
      <c r="H63" s="8">
        <v>1050000000</v>
      </c>
      <c r="I63" s="29" t="s">
        <v>31</v>
      </c>
      <c r="J63" s="32">
        <v>860069265</v>
      </c>
      <c r="K63" s="29" t="s">
        <v>153</v>
      </c>
      <c r="L63" s="29" t="s">
        <v>354</v>
      </c>
      <c r="M63" s="39"/>
      <c r="N63" s="39">
        <f>+Tabla17[[#This Row],[VALOR INICIAL DEL CONTRATO + IVA]]+Tabla17[[#This Row],[VALOR TOTAL ADICIONES + IVA]]</f>
        <v>1050000000</v>
      </c>
      <c r="O63" s="29">
        <f>+Tabla17[[#This Row],[FECHA TERMINACIÓN CONTRATO
(dd/mm/aaaa)]]-Tabla17[[#This Row],[FECHA INICIO CONTRATO
(dd/mm/aaaa)]]</f>
        <v>853</v>
      </c>
      <c r="P63" s="29"/>
      <c r="Q63" s="62">
        <v>44473</v>
      </c>
      <c r="R63" s="62">
        <v>45326</v>
      </c>
      <c r="S63" s="62"/>
      <c r="T63" s="29" t="s">
        <v>228</v>
      </c>
      <c r="U63" s="75">
        <v>0.74</v>
      </c>
      <c r="V63" s="75">
        <v>0</v>
      </c>
      <c r="W63" s="34" t="s">
        <v>35</v>
      </c>
      <c r="X63" s="31" t="s">
        <v>1157</v>
      </c>
    </row>
    <row r="64" spans="1:24" ht="68.650000000000006" customHeight="1" x14ac:dyDescent="0.35">
      <c r="A64" s="29" t="s">
        <v>217</v>
      </c>
      <c r="B64" s="29" t="s">
        <v>355</v>
      </c>
      <c r="C64" s="29" t="s">
        <v>211</v>
      </c>
      <c r="D64" s="29" t="s">
        <v>356</v>
      </c>
      <c r="E64" s="30">
        <v>44476</v>
      </c>
      <c r="F64" s="29" t="s">
        <v>133</v>
      </c>
      <c r="G64" s="40" t="s">
        <v>357</v>
      </c>
      <c r="H64" s="8">
        <v>1421288400</v>
      </c>
      <c r="I64" s="29" t="s">
        <v>31</v>
      </c>
      <c r="J64" s="32">
        <v>804013213</v>
      </c>
      <c r="K64" s="29" t="s">
        <v>297</v>
      </c>
      <c r="L64" s="29" t="s">
        <v>358</v>
      </c>
      <c r="M64" s="39"/>
      <c r="N64" s="39">
        <f>+Tabla17[[#This Row],[VALOR INICIAL DEL CONTRATO + IVA]]+Tabla17[[#This Row],[VALOR TOTAL ADICIONES + IVA]]</f>
        <v>1421288400</v>
      </c>
      <c r="O64" s="29">
        <f>+Tabla17[[#This Row],[FECHA TERMINACIÓN CONTRATO
(dd/mm/aaaa)]]-Tabla17[[#This Row],[FECHA INICIO CONTRATO
(dd/mm/aaaa)]]</f>
        <v>730</v>
      </c>
      <c r="P64" s="29"/>
      <c r="Q64" s="62">
        <v>44481</v>
      </c>
      <c r="R64" s="62">
        <v>45211</v>
      </c>
      <c r="S64" s="62"/>
      <c r="T64" s="29" t="s">
        <v>359</v>
      </c>
      <c r="U64" s="19">
        <v>0.75</v>
      </c>
      <c r="V64" s="66">
        <v>0.69569999999999999</v>
      </c>
      <c r="W64" s="34" t="s">
        <v>35</v>
      </c>
      <c r="X64" s="31" t="s">
        <v>1158</v>
      </c>
    </row>
    <row r="65" spans="1:24" ht="68.650000000000006" customHeight="1" x14ac:dyDescent="0.35">
      <c r="A65" s="29" t="s">
        <v>217</v>
      </c>
      <c r="B65" s="29" t="s">
        <v>218</v>
      </c>
      <c r="C65" s="29" t="s">
        <v>27</v>
      </c>
      <c r="D65" s="29" t="s">
        <v>361</v>
      </c>
      <c r="E65" s="30">
        <v>44494</v>
      </c>
      <c r="F65" s="29" t="s">
        <v>362</v>
      </c>
      <c r="G65" s="40" t="s">
        <v>363</v>
      </c>
      <c r="H65" s="8">
        <v>243036613</v>
      </c>
      <c r="I65" s="29" t="s">
        <v>31</v>
      </c>
      <c r="J65" s="32">
        <v>830068179</v>
      </c>
      <c r="K65" s="29" t="s">
        <v>112</v>
      </c>
      <c r="L65" s="29" t="s">
        <v>364</v>
      </c>
      <c r="M65" s="39"/>
      <c r="N65" s="39">
        <f>+Tabla17[[#This Row],[VALOR INICIAL DEL CONTRATO + IVA]]+Tabla17[[#This Row],[VALOR TOTAL ADICIONES + IVA]]</f>
        <v>243036613</v>
      </c>
      <c r="O65" s="29">
        <f>+Tabla17[[#This Row],[FECHA TERMINACIÓN CONTRATO
(dd/mm/aaaa)]]-Tabla17[[#This Row],[FECHA INICIO CONTRATO
(dd/mm/aaaa)]]</f>
        <v>1188</v>
      </c>
      <c r="P65" s="29"/>
      <c r="Q65" s="62">
        <v>44516</v>
      </c>
      <c r="R65" s="62">
        <v>45704</v>
      </c>
      <c r="S65" s="62"/>
      <c r="T65" s="29" t="s">
        <v>261</v>
      </c>
      <c r="U65" s="76">
        <v>0.51280000000000003</v>
      </c>
      <c r="V65" s="76">
        <v>0.71340000000000003</v>
      </c>
      <c r="W65" s="34" t="s">
        <v>35</v>
      </c>
      <c r="X65" s="31"/>
    </row>
    <row r="66" spans="1:24" ht="68.650000000000006" customHeight="1" x14ac:dyDescent="0.35">
      <c r="A66" s="29" t="s">
        <v>201</v>
      </c>
      <c r="B66" s="28" t="s">
        <v>365</v>
      </c>
      <c r="C66" s="29" t="s">
        <v>131</v>
      </c>
      <c r="D66" s="29" t="s">
        <v>366</v>
      </c>
      <c r="E66" s="30">
        <v>44495</v>
      </c>
      <c r="F66" s="29" t="s">
        <v>133</v>
      </c>
      <c r="G66" s="40" t="s">
        <v>367</v>
      </c>
      <c r="H66" s="8">
        <v>1196075751</v>
      </c>
      <c r="I66" s="29" t="s">
        <v>31</v>
      </c>
      <c r="J66" s="32">
        <v>811011779</v>
      </c>
      <c r="K66" s="29" t="s">
        <v>117</v>
      </c>
      <c r="L66" s="29" t="s">
        <v>368</v>
      </c>
      <c r="M66" s="39"/>
      <c r="N66" s="39">
        <f>+Tabla17[[#This Row],[VALOR INICIAL DEL CONTRATO + IVA]]+Tabla17[[#This Row],[VALOR TOTAL ADICIONES + IVA]]</f>
        <v>1196075751</v>
      </c>
      <c r="O66" s="29">
        <f>+Tabla17[[#This Row],[FECHA TERMINACIÓN CONTRATO
(dd/mm/aaaa)]]-Tabla17[[#This Row],[FECHA INICIO CONTRATO
(dd/mm/aaaa)]]</f>
        <v>730</v>
      </c>
      <c r="P66" s="29"/>
      <c r="Q66" s="62">
        <v>44501</v>
      </c>
      <c r="R66" s="62">
        <v>45231</v>
      </c>
      <c r="S66" s="62"/>
      <c r="T66" s="29" t="s">
        <v>369</v>
      </c>
      <c r="U66" s="19">
        <v>0.83</v>
      </c>
      <c r="V66" s="19">
        <v>0.55000000000000004</v>
      </c>
      <c r="W66" s="34" t="s">
        <v>35</v>
      </c>
      <c r="X66" s="31"/>
    </row>
    <row r="67" spans="1:24" ht="68.650000000000006" customHeight="1" x14ac:dyDescent="0.35">
      <c r="A67" s="29" t="s">
        <v>76</v>
      </c>
      <c r="B67" s="28" t="s">
        <v>370</v>
      </c>
      <c r="C67" s="29" t="s">
        <v>27</v>
      </c>
      <c r="D67" s="29" t="s">
        <v>371</v>
      </c>
      <c r="E67" s="30">
        <v>44496</v>
      </c>
      <c r="F67" s="29" t="s">
        <v>133</v>
      </c>
      <c r="G67" s="40" t="s">
        <v>372</v>
      </c>
      <c r="H67" s="8">
        <v>399826586</v>
      </c>
      <c r="I67" s="29" t="s">
        <v>31</v>
      </c>
      <c r="J67" s="32">
        <v>800222753</v>
      </c>
      <c r="K67" s="29" t="s">
        <v>153</v>
      </c>
      <c r="L67" s="29" t="s">
        <v>373</v>
      </c>
      <c r="M67" s="39">
        <v>353617183</v>
      </c>
      <c r="N67" s="39">
        <f>+Tabla17[[#This Row],[VALOR INICIAL DEL CONTRATO + IVA]]+Tabla17[[#This Row],[VALOR TOTAL ADICIONES + IVA]]</f>
        <v>753443769</v>
      </c>
      <c r="O67" s="29">
        <f>+Tabla17[[#This Row],[FECHA TERMINACIÓN CONTRATO
(dd/mm/aaaa)]]-Tabla17[[#This Row],[FECHA INICIO CONTRATO
(dd/mm/aaaa)]]</f>
        <v>485</v>
      </c>
      <c r="P67" s="70">
        <f>+Tabla17[[#This Row],[FIN CONTRATO
(actual con prórrogas)
(dd/mm/aaaa)]]-Tabla17[[#This Row],[FECHA TERMINACIÓN CONTRATO
(dd/mm/aaaa)]]</f>
        <v>298</v>
      </c>
      <c r="Q67" s="62">
        <v>44508</v>
      </c>
      <c r="R67" s="62">
        <v>44993</v>
      </c>
      <c r="S67" s="62">
        <v>45291</v>
      </c>
      <c r="T67" s="29" t="s">
        <v>374</v>
      </c>
      <c r="U67" s="19">
        <v>0.63</v>
      </c>
      <c r="V67" s="19">
        <v>0.37</v>
      </c>
      <c r="W67" s="34" t="s">
        <v>35</v>
      </c>
      <c r="X67" s="31"/>
    </row>
    <row r="68" spans="1:24" ht="68.650000000000006" customHeight="1" x14ac:dyDescent="0.35">
      <c r="A68" s="29" t="s">
        <v>252</v>
      </c>
      <c r="B68" s="28" t="s">
        <v>316</v>
      </c>
      <c r="C68" s="29" t="s">
        <v>27</v>
      </c>
      <c r="D68" s="29" t="s">
        <v>375</v>
      </c>
      <c r="E68" s="30">
        <v>44475</v>
      </c>
      <c r="F68" s="29" t="s">
        <v>133</v>
      </c>
      <c r="G68" s="40" t="s">
        <v>376</v>
      </c>
      <c r="H68" s="8">
        <v>651288083</v>
      </c>
      <c r="I68" s="29" t="s">
        <v>31</v>
      </c>
      <c r="J68" s="32">
        <v>900635607</v>
      </c>
      <c r="K68" s="29" t="s">
        <v>209</v>
      </c>
      <c r="L68" s="29" t="s">
        <v>377</v>
      </c>
      <c r="M68" s="39"/>
      <c r="N68" s="39">
        <f>+Tabla17[[#This Row],[VALOR INICIAL DEL CONTRATO + IVA]]+Tabla17[[#This Row],[VALOR TOTAL ADICIONES + IVA]]</f>
        <v>651288083</v>
      </c>
      <c r="O68" s="29">
        <f>+Tabla17[[#This Row],[FECHA TERMINACIÓN CONTRATO
(dd/mm/aaaa)]]-Tabla17[[#This Row],[FECHA INICIO CONTRATO
(dd/mm/aaaa)]]</f>
        <v>1096</v>
      </c>
      <c r="P68" s="29"/>
      <c r="Q68" s="62">
        <v>44475</v>
      </c>
      <c r="R68" s="62">
        <v>45571</v>
      </c>
      <c r="S68" s="62"/>
      <c r="T68" s="29" t="s">
        <v>378</v>
      </c>
      <c r="U68" s="19">
        <v>0.53</v>
      </c>
      <c r="V68" s="19">
        <v>0.56999999999999995</v>
      </c>
      <c r="W68" s="34" t="s">
        <v>35</v>
      </c>
      <c r="X68" s="31"/>
    </row>
    <row r="69" spans="1:24" ht="68.650000000000006" customHeight="1" x14ac:dyDescent="0.35">
      <c r="A69" s="29" t="s">
        <v>252</v>
      </c>
      <c r="B69" s="28" t="s">
        <v>316</v>
      </c>
      <c r="C69" s="29" t="s">
        <v>27</v>
      </c>
      <c r="D69" s="29" t="s">
        <v>379</v>
      </c>
      <c r="E69" s="30">
        <v>44529</v>
      </c>
      <c r="F69" s="29" t="s">
        <v>133</v>
      </c>
      <c r="G69" s="41" t="s">
        <v>376</v>
      </c>
      <c r="H69" s="8">
        <v>122654489</v>
      </c>
      <c r="I69" s="29" t="s">
        <v>31</v>
      </c>
      <c r="J69" s="32">
        <v>941677765</v>
      </c>
      <c r="K69" s="29" t="s">
        <v>216</v>
      </c>
      <c r="L69" s="29" t="s">
        <v>380</v>
      </c>
      <c r="M69" s="39"/>
      <c r="N69" s="39">
        <f>+Tabla17[[#This Row],[VALOR INICIAL DEL CONTRATO + IVA]]+Tabla17[[#This Row],[VALOR TOTAL ADICIONES + IVA]]</f>
        <v>122654489</v>
      </c>
      <c r="O69" s="29">
        <f>+Tabla17[[#This Row],[FECHA TERMINACIÓN CONTRATO
(dd/mm/aaaa)]]-Tabla17[[#This Row],[FECHA INICIO CONTRATO
(dd/mm/aaaa)]]</f>
        <v>1096</v>
      </c>
      <c r="P69" s="29"/>
      <c r="Q69" s="62">
        <v>44529</v>
      </c>
      <c r="R69" s="62">
        <v>45625</v>
      </c>
      <c r="S69" s="62"/>
      <c r="T69" s="29" t="s">
        <v>378</v>
      </c>
      <c r="U69" s="19">
        <v>0.53</v>
      </c>
      <c r="V69" s="19">
        <v>0.43</v>
      </c>
      <c r="W69" s="34" t="s">
        <v>35</v>
      </c>
      <c r="X69" s="31"/>
    </row>
    <row r="70" spans="1:24" ht="65" x14ac:dyDescent="0.3">
      <c r="A70" s="29" t="s">
        <v>76</v>
      </c>
      <c r="B70" s="29" t="s">
        <v>350</v>
      </c>
      <c r="C70" s="29" t="s">
        <v>27</v>
      </c>
      <c r="D70" s="29" t="s">
        <v>381</v>
      </c>
      <c r="E70" s="30">
        <v>44547</v>
      </c>
      <c r="F70" s="29" t="s">
        <v>133</v>
      </c>
      <c r="G70" s="27" t="s">
        <v>382</v>
      </c>
      <c r="H70" s="8">
        <v>689676000</v>
      </c>
      <c r="I70" s="29" t="s">
        <v>31</v>
      </c>
      <c r="J70" s="32">
        <v>860002400</v>
      </c>
      <c r="K70" s="29" t="s">
        <v>153</v>
      </c>
      <c r="L70" s="29" t="s">
        <v>383</v>
      </c>
      <c r="M70" s="39"/>
      <c r="N70" s="39">
        <f>+Tabla17[[#This Row],[VALOR INICIAL DEL CONTRATO + IVA]]+Tabla17[[#This Row],[VALOR TOTAL ADICIONES + IVA]]</f>
        <v>689676000</v>
      </c>
      <c r="O70" s="29">
        <f>+Tabla17[[#This Row],[FECHA TERMINACIÓN CONTRATO
(dd/mm/aaaa)]]-Tabla17[[#This Row],[FECHA INICIO CONTRATO
(dd/mm/aaaa)]]</f>
        <v>1095</v>
      </c>
      <c r="P70" s="29"/>
      <c r="Q70" s="62">
        <v>44562</v>
      </c>
      <c r="R70" s="62">
        <v>45657</v>
      </c>
      <c r="S70" s="62"/>
      <c r="T70" s="28" t="s">
        <v>384</v>
      </c>
      <c r="U70" s="19">
        <v>0.5</v>
      </c>
      <c r="V70" s="19">
        <v>0.45300000000000001</v>
      </c>
      <c r="W70" s="34" t="s">
        <v>35</v>
      </c>
      <c r="X70" s="67"/>
    </row>
    <row r="71" spans="1:24" ht="72.5" x14ac:dyDescent="0.35">
      <c r="A71" s="29" t="s">
        <v>201</v>
      </c>
      <c r="B71" s="28" t="s">
        <v>365</v>
      </c>
      <c r="C71" s="29" t="s">
        <v>211</v>
      </c>
      <c r="D71" s="29" t="s">
        <v>385</v>
      </c>
      <c r="E71" s="30">
        <v>44547</v>
      </c>
      <c r="F71" s="29" t="s">
        <v>133</v>
      </c>
      <c r="G71" s="40" t="s">
        <v>386</v>
      </c>
      <c r="H71" s="8">
        <v>47341056281</v>
      </c>
      <c r="I71" s="29" t="s">
        <v>31</v>
      </c>
      <c r="J71" s="32">
        <v>800244309</v>
      </c>
      <c r="K71" s="29" t="s">
        <v>42</v>
      </c>
      <c r="L71" s="29" t="s">
        <v>387</v>
      </c>
      <c r="M71" s="39"/>
      <c r="N71" s="39">
        <f>+Tabla17[[#This Row],[VALOR INICIAL DEL CONTRATO + IVA]]+Tabla17[[#This Row],[VALOR TOTAL ADICIONES + IVA]]</f>
        <v>47341056281</v>
      </c>
      <c r="O71" s="29">
        <f>+Tabla17[[#This Row],[FECHA TERMINACIÓN CONTRATO
(dd/mm/aaaa)]]-Tabla17[[#This Row],[FECHA INICIO CONTRATO
(dd/mm/aaaa)]]</f>
        <v>737</v>
      </c>
      <c r="P71" s="29"/>
      <c r="Q71" s="62">
        <v>44554</v>
      </c>
      <c r="R71" s="62">
        <v>45291</v>
      </c>
      <c r="S71" s="69"/>
      <c r="T71" s="29" t="s">
        <v>388</v>
      </c>
      <c r="U71" s="19" t="s">
        <v>389</v>
      </c>
      <c r="V71" s="19" t="s">
        <v>390</v>
      </c>
      <c r="W71" s="34" t="s">
        <v>35</v>
      </c>
      <c r="X71" s="31"/>
    </row>
    <row r="72" spans="1:24" ht="68.650000000000006" customHeight="1" x14ac:dyDescent="0.35">
      <c r="A72" s="29" t="s">
        <v>76</v>
      </c>
      <c r="B72" s="29" t="s">
        <v>77</v>
      </c>
      <c r="C72" s="29" t="s">
        <v>27</v>
      </c>
      <c r="D72" s="29" t="s">
        <v>391</v>
      </c>
      <c r="E72" s="30">
        <v>44553</v>
      </c>
      <c r="F72" s="29" t="s">
        <v>362</v>
      </c>
      <c r="G72" s="40" t="s">
        <v>392</v>
      </c>
      <c r="H72" s="8">
        <v>22527331</v>
      </c>
      <c r="I72" s="29" t="s">
        <v>31</v>
      </c>
      <c r="J72" s="32">
        <v>860051872</v>
      </c>
      <c r="K72" s="29" t="s">
        <v>164</v>
      </c>
      <c r="L72" s="29" t="s">
        <v>393</v>
      </c>
      <c r="M72" s="39"/>
      <c r="N72" s="39">
        <f>+Tabla17[[#This Row],[VALOR INICIAL DEL CONTRATO + IVA]]+Tabla17[[#This Row],[VALOR TOTAL ADICIONES + IVA]]</f>
        <v>22527331</v>
      </c>
      <c r="O72" s="29">
        <f>+Tabla17[[#This Row],[FECHA TERMINACIÓN CONTRATO
(dd/mm/aaaa)]]-Tabla17[[#This Row],[FECHA INICIO CONTRATO
(dd/mm/aaaa)]]</f>
        <v>1096</v>
      </c>
      <c r="P72" s="29"/>
      <c r="Q72" s="62">
        <v>44563</v>
      </c>
      <c r="R72" s="62">
        <v>45659</v>
      </c>
      <c r="S72" s="69"/>
      <c r="T72" s="29" t="s">
        <v>137</v>
      </c>
      <c r="U72" s="19">
        <v>0.5</v>
      </c>
      <c r="V72" s="19">
        <v>0.5</v>
      </c>
      <c r="W72" s="34" t="s">
        <v>35</v>
      </c>
      <c r="X72" s="31"/>
    </row>
    <row r="73" spans="1:24" ht="68.650000000000006" customHeight="1" x14ac:dyDescent="0.35">
      <c r="A73" s="29" t="s">
        <v>252</v>
      </c>
      <c r="B73" s="28" t="s">
        <v>339</v>
      </c>
      <c r="C73" s="29" t="s">
        <v>27</v>
      </c>
      <c r="D73" s="29" t="s">
        <v>394</v>
      </c>
      <c r="E73" s="30">
        <v>44553</v>
      </c>
      <c r="F73" s="29" t="s">
        <v>133</v>
      </c>
      <c r="G73" s="40" t="s">
        <v>395</v>
      </c>
      <c r="H73" s="8">
        <v>191452173</v>
      </c>
      <c r="I73" s="29" t="s">
        <v>31</v>
      </c>
      <c r="J73" s="32">
        <v>800135532</v>
      </c>
      <c r="K73" s="29" t="s">
        <v>59</v>
      </c>
      <c r="L73" s="29" t="s">
        <v>396</v>
      </c>
      <c r="M73" s="39">
        <v>5581923</v>
      </c>
      <c r="N73" s="39">
        <f>+Tabla17[[#This Row],[VALOR INICIAL DEL CONTRATO + IVA]]+Tabla17[[#This Row],[VALOR TOTAL ADICIONES + IVA]]</f>
        <v>197034096</v>
      </c>
      <c r="O73" s="29">
        <f>+Tabla17[[#This Row],[FECHA TERMINACIÓN CONTRATO
(dd/mm/aaaa)]]-Tabla17[[#This Row],[FECHA INICIO CONTRATO
(dd/mm/aaaa)]]</f>
        <v>852</v>
      </c>
      <c r="P73" s="29"/>
      <c r="Q73" s="62">
        <v>44560</v>
      </c>
      <c r="R73" s="77">
        <v>45412</v>
      </c>
      <c r="S73" s="69"/>
      <c r="T73" s="29" t="s">
        <v>397</v>
      </c>
      <c r="U73" s="78">
        <v>0.628</v>
      </c>
      <c r="V73" s="66">
        <v>0.53500000000000003</v>
      </c>
      <c r="W73" s="34" t="s">
        <v>35</v>
      </c>
      <c r="X73" s="31"/>
    </row>
    <row r="74" spans="1:24" ht="73" customHeight="1" x14ac:dyDescent="0.35">
      <c r="A74" s="29" t="s">
        <v>217</v>
      </c>
      <c r="B74" s="28" t="s">
        <v>398</v>
      </c>
      <c r="C74" s="29" t="s">
        <v>27</v>
      </c>
      <c r="D74" s="29" t="s">
        <v>399</v>
      </c>
      <c r="E74" s="30">
        <v>44559</v>
      </c>
      <c r="F74" s="29" t="s">
        <v>400</v>
      </c>
      <c r="G74" s="40" t="s">
        <v>401</v>
      </c>
      <c r="H74" s="8">
        <v>874974588</v>
      </c>
      <c r="I74" s="29" t="s">
        <v>31</v>
      </c>
      <c r="J74" s="32">
        <v>830141011</v>
      </c>
      <c r="K74" s="29" t="s">
        <v>171</v>
      </c>
      <c r="L74" s="29" t="s">
        <v>402</v>
      </c>
      <c r="M74" s="39">
        <v>124596115</v>
      </c>
      <c r="N74" s="39">
        <f>+Tabla17[[#This Row],[VALOR INICIAL DEL CONTRATO + IVA]]+Tabla17[[#This Row],[VALOR TOTAL ADICIONES + IVA]]</f>
        <v>999570703</v>
      </c>
      <c r="O74" s="29">
        <f>+Tabla17[[#This Row],[FECHA TERMINACIÓN CONTRATO
(dd/mm/aaaa)]]-Tabla17[[#This Row],[FECHA INICIO CONTRATO
(dd/mm/aaaa)]]</f>
        <v>1096</v>
      </c>
      <c r="P74" s="29"/>
      <c r="Q74" s="62">
        <v>44559</v>
      </c>
      <c r="R74" s="62">
        <v>45655</v>
      </c>
      <c r="S74" s="69"/>
      <c r="T74" s="29" t="s">
        <v>403</v>
      </c>
      <c r="U74" s="66">
        <v>0.51100000000000001</v>
      </c>
      <c r="V74" s="66">
        <v>0.48899999999999999</v>
      </c>
      <c r="W74" s="34" t="s">
        <v>35</v>
      </c>
      <c r="X74" s="31" t="s">
        <v>1159</v>
      </c>
    </row>
    <row r="75" spans="1:24" ht="68.650000000000006" customHeight="1" x14ac:dyDescent="0.35">
      <c r="A75" s="29" t="s">
        <v>217</v>
      </c>
      <c r="B75" s="29" t="s">
        <v>355</v>
      </c>
      <c r="C75" s="29" t="s">
        <v>131</v>
      </c>
      <c r="D75" s="29" t="s">
        <v>404</v>
      </c>
      <c r="E75" s="30">
        <v>44561</v>
      </c>
      <c r="F75" s="29" t="s">
        <v>133</v>
      </c>
      <c r="G75" s="40" t="s">
        <v>405</v>
      </c>
      <c r="H75" s="8">
        <v>1981297680</v>
      </c>
      <c r="I75" s="29" t="s">
        <v>31</v>
      </c>
      <c r="J75" s="32">
        <v>900387076</v>
      </c>
      <c r="K75" s="29" t="s">
        <v>297</v>
      </c>
      <c r="L75" s="29" t="s">
        <v>406</v>
      </c>
      <c r="M75" s="39"/>
      <c r="N75" s="39">
        <f>+Tabla17[[#This Row],[VALOR INICIAL DEL CONTRATO + IVA]]+Tabla17[[#This Row],[VALOR TOTAL ADICIONES + IVA]]</f>
        <v>1981297680</v>
      </c>
      <c r="O75" s="29">
        <f>+Tabla17[[#This Row],[FECHA TERMINACIÓN CONTRATO
(dd/mm/aaaa)]]-Tabla17[[#This Row],[FECHA INICIO CONTRATO
(dd/mm/aaaa)]]</f>
        <v>1095</v>
      </c>
      <c r="P75" s="29"/>
      <c r="Q75" s="62">
        <v>44562</v>
      </c>
      <c r="R75" s="62">
        <v>45657</v>
      </c>
      <c r="S75" s="69"/>
      <c r="T75" s="29" t="s">
        <v>407</v>
      </c>
      <c r="U75" s="66">
        <v>0.47220000000000001</v>
      </c>
      <c r="V75" s="66">
        <v>0.66800000000000004</v>
      </c>
      <c r="W75" s="34" t="s">
        <v>35</v>
      </c>
      <c r="X75" s="31" t="s">
        <v>408</v>
      </c>
    </row>
    <row r="76" spans="1:24" ht="68.650000000000006" customHeight="1" x14ac:dyDescent="0.35">
      <c r="A76" s="28" t="s">
        <v>267</v>
      </c>
      <c r="B76" s="29" t="s">
        <v>409</v>
      </c>
      <c r="C76" s="29" t="s">
        <v>27</v>
      </c>
      <c r="D76" s="29" t="s">
        <v>410</v>
      </c>
      <c r="E76" s="30">
        <v>44580</v>
      </c>
      <c r="F76" s="29" t="s">
        <v>133</v>
      </c>
      <c r="G76" s="40" t="s">
        <v>411</v>
      </c>
      <c r="H76" s="1">
        <v>0</v>
      </c>
      <c r="I76" s="29" t="s">
        <v>31</v>
      </c>
      <c r="J76" s="29">
        <v>901046977</v>
      </c>
      <c r="K76" s="29" t="s">
        <v>171</v>
      </c>
      <c r="L76" s="29" t="s">
        <v>412</v>
      </c>
      <c r="M76" s="1"/>
      <c r="N76" s="39">
        <f>+Tabla17[[#This Row],[VALOR INICIAL DEL CONTRATO + IVA]]+Tabla17[[#This Row],[VALOR TOTAL ADICIONES + IVA]]</f>
        <v>0</v>
      </c>
      <c r="O76" s="2">
        <f>+Tabla17[[#This Row],[FECHA TERMINACIÓN CONTRATO
(dd/mm/aaaa)]]-Tabla17[[#This Row],[FECHA INICIO CONTRATO
(dd/mm/aaaa)]]</f>
        <v>364</v>
      </c>
      <c r="P76" s="70">
        <f>+Tabla17[[#This Row],[FIN CONTRATO
(actual con prórrogas)
(dd/mm/aaaa)]]-Tabla17[[#This Row],[FECHA TERMINACIÓN CONTRATO
(dd/mm/aaaa)]]</f>
        <v>181</v>
      </c>
      <c r="Q76" s="30">
        <v>44589</v>
      </c>
      <c r="R76" s="79">
        <v>44953</v>
      </c>
      <c r="S76" s="80">
        <v>45134</v>
      </c>
      <c r="T76" s="28" t="s">
        <v>413</v>
      </c>
      <c r="U76" s="20" t="s">
        <v>414</v>
      </c>
      <c r="V76" s="20">
        <v>0.25</v>
      </c>
      <c r="W76" s="34" t="s">
        <v>35</v>
      </c>
      <c r="X76" s="81" t="s">
        <v>1164</v>
      </c>
    </row>
    <row r="77" spans="1:24" ht="104" x14ac:dyDescent="0.35">
      <c r="A77" s="28" t="s">
        <v>76</v>
      </c>
      <c r="B77" s="29" t="s">
        <v>415</v>
      </c>
      <c r="C77" s="29" t="s">
        <v>27</v>
      </c>
      <c r="D77" s="29" t="s">
        <v>416</v>
      </c>
      <c r="E77" s="30">
        <v>44586</v>
      </c>
      <c r="F77" s="29" t="s">
        <v>133</v>
      </c>
      <c r="G77" s="40" t="s">
        <v>417</v>
      </c>
      <c r="H77" s="1">
        <v>11900000</v>
      </c>
      <c r="I77" s="29" t="s">
        <v>31</v>
      </c>
      <c r="J77" s="29">
        <v>860045255</v>
      </c>
      <c r="K77" s="29" t="s">
        <v>297</v>
      </c>
      <c r="L77" s="29" t="s">
        <v>418</v>
      </c>
      <c r="M77" s="1">
        <v>5950000</v>
      </c>
      <c r="N77" s="1">
        <f>+Tabla17[[#This Row],[VALOR INICIAL DEL CONTRATO + IVA]]+Tabla17[[#This Row],[VALOR TOTAL ADICIONES + IVA]]</f>
        <v>17850000</v>
      </c>
      <c r="O77" s="2">
        <f>+Tabla17[[#This Row],[FECHA TERMINACIÓN CONTRATO
(dd/mm/aaaa)]]-Tabla17[[#This Row],[FECHA INICIO CONTRATO
(dd/mm/aaaa)]]</f>
        <v>340</v>
      </c>
      <c r="P77" s="2">
        <v>365</v>
      </c>
      <c r="Q77" s="30">
        <v>44586</v>
      </c>
      <c r="R77" s="79">
        <v>44926</v>
      </c>
      <c r="S77" s="80">
        <v>45291</v>
      </c>
      <c r="T77" s="28" t="s">
        <v>419</v>
      </c>
      <c r="U77" s="20">
        <v>0.74</v>
      </c>
      <c r="V77" s="20">
        <v>0.14000000000000001</v>
      </c>
      <c r="W77" s="34" t="s">
        <v>35</v>
      </c>
      <c r="X77" s="81"/>
    </row>
    <row r="78" spans="1:24" ht="91" x14ac:dyDescent="0.35">
      <c r="A78" s="28" t="s">
        <v>76</v>
      </c>
      <c r="B78" s="29" t="s">
        <v>415</v>
      </c>
      <c r="C78" s="29" t="s">
        <v>27</v>
      </c>
      <c r="D78" s="29" t="s">
        <v>420</v>
      </c>
      <c r="E78" s="30">
        <v>44586</v>
      </c>
      <c r="F78" s="29" t="s">
        <v>133</v>
      </c>
      <c r="G78" s="40" t="s">
        <v>421</v>
      </c>
      <c r="H78" s="1">
        <v>10000000</v>
      </c>
      <c r="I78" s="29" t="s">
        <v>31</v>
      </c>
      <c r="J78" s="32" t="s">
        <v>422</v>
      </c>
      <c r="K78" s="29" t="s">
        <v>216</v>
      </c>
      <c r="L78" s="29" t="s">
        <v>423</v>
      </c>
      <c r="M78" s="1">
        <v>7000000</v>
      </c>
      <c r="N78" s="1">
        <f>+Tabla17[[#This Row],[VALOR INICIAL DEL CONTRATO + IVA]]+Tabla17[[#This Row],[VALOR TOTAL ADICIONES + IVA]]</f>
        <v>17000000</v>
      </c>
      <c r="O78" s="2">
        <f>+Tabla17[[#This Row],[FECHA TERMINACIÓN CONTRATO
(dd/mm/aaaa)]]-Tabla17[[#This Row],[FECHA INICIO CONTRATO
(dd/mm/aaaa)]]</f>
        <v>340</v>
      </c>
      <c r="P78" s="2">
        <v>365</v>
      </c>
      <c r="Q78" s="30">
        <v>44586</v>
      </c>
      <c r="R78" s="79">
        <v>44926</v>
      </c>
      <c r="S78" s="80">
        <v>45291</v>
      </c>
      <c r="T78" s="28" t="s">
        <v>419</v>
      </c>
      <c r="U78" s="20">
        <v>0.74</v>
      </c>
      <c r="V78" s="20">
        <v>0.54</v>
      </c>
      <c r="W78" s="34" t="s">
        <v>35</v>
      </c>
      <c r="X78" s="81"/>
    </row>
    <row r="79" spans="1:24" ht="65" x14ac:dyDescent="0.35">
      <c r="A79" s="28" t="s">
        <v>76</v>
      </c>
      <c r="B79" s="29" t="s">
        <v>415</v>
      </c>
      <c r="C79" s="29" t="s">
        <v>27</v>
      </c>
      <c r="D79" s="29" t="s">
        <v>424</v>
      </c>
      <c r="E79" s="30">
        <v>44587</v>
      </c>
      <c r="F79" s="29" t="s">
        <v>133</v>
      </c>
      <c r="G79" s="40" t="s">
        <v>425</v>
      </c>
      <c r="H79" s="1">
        <v>85442000</v>
      </c>
      <c r="I79" s="29" t="s">
        <v>31</v>
      </c>
      <c r="J79" s="29">
        <v>900596849</v>
      </c>
      <c r="K79" s="29" t="s">
        <v>117</v>
      </c>
      <c r="L79" s="29" t="s">
        <v>426</v>
      </c>
      <c r="M79" s="1">
        <v>85442000</v>
      </c>
      <c r="N79" s="1">
        <f>+Tabla17[[#This Row],[VALOR INICIAL DEL CONTRATO + IVA]]+Tabla17[[#This Row],[VALOR TOTAL ADICIONES + IVA]]</f>
        <v>170884000</v>
      </c>
      <c r="O79" s="2">
        <f>+Tabla17[[#This Row],[FECHA TERMINACIÓN CONTRATO
(dd/mm/aaaa)]]-Tabla17[[#This Row],[FECHA INICIO CONTRATO
(dd/mm/aaaa)]]</f>
        <v>338</v>
      </c>
      <c r="P79" s="2">
        <v>365</v>
      </c>
      <c r="Q79" s="30">
        <v>44588</v>
      </c>
      <c r="R79" s="79">
        <v>44926</v>
      </c>
      <c r="S79" s="80">
        <v>45291</v>
      </c>
      <c r="T79" s="28" t="s">
        <v>419</v>
      </c>
      <c r="U79" s="20">
        <v>0.74</v>
      </c>
      <c r="V79" s="20">
        <v>0.62</v>
      </c>
      <c r="W79" s="34" t="s">
        <v>35</v>
      </c>
      <c r="X79" s="72"/>
    </row>
    <row r="80" spans="1:24" ht="65" x14ac:dyDescent="0.35">
      <c r="A80" s="28" t="s">
        <v>76</v>
      </c>
      <c r="B80" s="29" t="s">
        <v>77</v>
      </c>
      <c r="C80" s="29" t="s">
        <v>211</v>
      </c>
      <c r="D80" s="29" t="s">
        <v>427</v>
      </c>
      <c r="E80" s="30">
        <v>44631</v>
      </c>
      <c r="F80" s="29" t="s">
        <v>133</v>
      </c>
      <c r="G80" s="40" t="s">
        <v>428</v>
      </c>
      <c r="H80" s="1">
        <v>4710281078</v>
      </c>
      <c r="I80" s="29" t="s">
        <v>31</v>
      </c>
      <c r="J80" s="29">
        <v>860518504</v>
      </c>
      <c r="K80" s="29" t="s">
        <v>297</v>
      </c>
      <c r="L80" s="29" t="s">
        <v>429</v>
      </c>
      <c r="M80" s="1"/>
      <c r="N80" s="1">
        <f>+Tabla17[[#This Row],[VALOR INICIAL DEL CONTRATO + IVA]]+Tabla17[[#This Row],[VALOR TOTAL ADICIONES + IVA]]</f>
        <v>4710281078</v>
      </c>
      <c r="O80" s="2">
        <f>+Tabla17[[#This Row],[FECHA TERMINACIÓN CONTRATO
(dd/mm/aaaa)]]-Tabla17[[#This Row],[FECHA INICIO CONTRATO
(dd/mm/aaaa)]]</f>
        <v>1085</v>
      </c>
      <c r="P80" s="2"/>
      <c r="Q80" s="30">
        <v>44634</v>
      </c>
      <c r="R80" s="79">
        <v>45719</v>
      </c>
      <c r="S80" s="80"/>
      <c r="T80" s="28" t="s">
        <v>137</v>
      </c>
      <c r="U80" s="20">
        <v>0.44</v>
      </c>
      <c r="V80" s="20">
        <v>0.42</v>
      </c>
      <c r="W80" s="34" t="s">
        <v>35</v>
      </c>
      <c r="X80" s="81"/>
    </row>
    <row r="81" spans="1:35" ht="121.15" customHeight="1" x14ac:dyDescent="0.35">
      <c r="A81" s="28" t="s">
        <v>201</v>
      </c>
      <c r="B81" s="28" t="s">
        <v>430</v>
      </c>
      <c r="C81" s="29" t="s">
        <v>431</v>
      </c>
      <c r="D81" s="29" t="s">
        <v>432</v>
      </c>
      <c r="E81" s="30">
        <v>44741</v>
      </c>
      <c r="F81" s="29" t="s">
        <v>133</v>
      </c>
      <c r="G81" s="40" t="s">
        <v>433</v>
      </c>
      <c r="H81" s="1">
        <v>1725000000</v>
      </c>
      <c r="I81" s="29" t="s">
        <v>31</v>
      </c>
      <c r="J81" s="29">
        <v>900532339</v>
      </c>
      <c r="K81" s="29" t="s">
        <v>59</v>
      </c>
      <c r="L81" s="29" t="s">
        <v>434</v>
      </c>
      <c r="M81" s="1"/>
      <c r="N81" s="1">
        <f>+Tabla17[[#This Row],[VALOR INICIAL DEL CONTRATO + IVA]]+Tabla17[[#This Row],[VALOR TOTAL ADICIONES + IVA]]</f>
        <v>1725000000</v>
      </c>
      <c r="O81" s="2">
        <f>+Tabla17[[#This Row],[FECHA TERMINACIÓN CONTRATO
(dd/mm/aaaa)]]-Tabla17[[#This Row],[FECHA INICIO CONTRATO
(dd/mm/aaaa)]]</f>
        <v>1095</v>
      </c>
      <c r="P81" s="2"/>
      <c r="Q81" s="30">
        <v>44743</v>
      </c>
      <c r="R81" s="79">
        <v>45838</v>
      </c>
      <c r="S81" s="80"/>
      <c r="T81" s="28" t="s">
        <v>435</v>
      </c>
      <c r="U81" s="20">
        <v>0.33</v>
      </c>
      <c r="V81" s="20">
        <v>0.32</v>
      </c>
      <c r="W81" s="34" t="s">
        <v>35</v>
      </c>
      <c r="X81" s="81"/>
    </row>
    <row r="82" spans="1:35" ht="78" x14ac:dyDescent="0.35">
      <c r="A82" s="28" t="s">
        <v>76</v>
      </c>
      <c r="B82" s="29" t="s">
        <v>77</v>
      </c>
      <c r="C82" s="29" t="s">
        <v>211</v>
      </c>
      <c r="D82" s="55" t="s">
        <v>436</v>
      </c>
      <c r="E82" s="30">
        <v>44743</v>
      </c>
      <c r="F82" s="29" t="s">
        <v>437</v>
      </c>
      <c r="G82" s="41" t="s">
        <v>438</v>
      </c>
      <c r="H82" s="1">
        <v>2461995657</v>
      </c>
      <c r="I82" s="29" t="s">
        <v>31</v>
      </c>
      <c r="J82" s="29">
        <v>804016472</v>
      </c>
      <c r="K82" s="29" t="s">
        <v>42</v>
      </c>
      <c r="L82" s="28" t="s">
        <v>439</v>
      </c>
      <c r="M82" s="1"/>
      <c r="N82" s="1">
        <f>+Tabla17[[#This Row],[VALOR INICIAL DEL CONTRATO + IVA]]+Tabla17[[#This Row],[VALOR TOTAL ADICIONES + IVA]]</f>
        <v>2461995657</v>
      </c>
      <c r="O82" s="2">
        <f>+Tabla17[[#This Row],[FECHA TERMINACIÓN CONTRATO
(dd/mm/aaaa)]]-Tabla17[[#This Row],[FECHA INICIO CONTRATO
(dd/mm/aaaa)]]</f>
        <v>731</v>
      </c>
      <c r="P82" s="2"/>
      <c r="Q82" s="82">
        <v>44747</v>
      </c>
      <c r="R82" s="82">
        <v>45478</v>
      </c>
      <c r="S82" s="83"/>
      <c r="T82" s="28" t="s">
        <v>137</v>
      </c>
      <c r="U82" s="20">
        <v>0.49</v>
      </c>
      <c r="V82" s="20">
        <v>0.49</v>
      </c>
      <c r="W82" s="34" t="s">
        <v>35</v>
      </c>
      <c r="X82" s="81"/>
    </row>
    <row r="83" spans="1:35" ht="78" x14ac:dyDescent="0.35">
      <c r="A83" s="28" t="s">
        <v>76</v>
      </c>
      <c r="B83" s="29" t="s">
        <v>223</v>
      </c>
      <c r="C83" s="29" t="s">
        <v>211</v>
      </c>
      <c r="D83" s="55" t="s">
        <v>440</v>
      </c>
      <c r="E83" s="30">
        <v>44748</v>
      </c>
      <c r="F83" s="29" t="s">
        <v>133</v>
      </c>
      <c r="G83" s="41" t="s">
        <v>441</v>
      </c>
      <c r="H83" s="1">
        <v>1231610999</v>
      </c>
      <c r="I83" s="29" t="s">
        <v>31</v>
      </c>
      <c r="J83" s="29">
        <v>860015826</v>
      </c>
      <c r="K83" s="29" t="s">
        <v>153</v>
      </c>
      <c r="L83" s="28" t="s">
        <v>442</v>
      </c>
      <c r="M83" s="1">
        <v>53550000</v>
      </c>
      <c r="N83" s="1">
        <f>+Tabla17[[#This Row],[VALOR INICIAL DEL CONTRATO + IVA]]+Tabla17[[#This Row],[VALOR TOTAL ADICIONES + IVA]]</f>
        <v>1285160999</v>
      </c>
      <c r="O83" s="2">
        <f>+Tabla17[[#This Row],[FECHA TERMINACIÓN CONTRATO
(dd/mm/aaaa)]]-Tabla17[[#This Row],[FECHA INICIO CONTRATO
(dd/mm/aaaa)]]</f>
        <v>725</v>
      </c>
      <c r="P83" s="2"/>
      <c r="Q83" s="82">
        <v>44748</v>
      </c>
      <c r="R83" s="82">
        <v>45473</v>
      </c>
      <c r="S83" s="83"/>
      <c r="T83" s="28" t="s">
        <v>228</v>
      </c>
      <c r="U83" s="20">
        <v>0.5</v>
      </c>
      <c r="V83" s="20">
        <v>0.40989999999999999</v>
      </c>
      <c r="W83" s="34" t="s">
        <v>35</v>
      </c>
      <c r="X83" s="81"/>
    </row>
    <row r="84" spans="1:35" ht="117" x14ac:dyDescent="0.35">
      <c r="A84" s="28" t="s">
        <v>76</v>
      </c>
      <c r="B84" s="29" t="s">
        <v>223</v>
      </c>
      <c r="C84" s="29" t="s">
        <v>431</v>
      </c>
      <c r="D84" s="55" t="s">
        <v>443</v>
      </c>
      <c r="E84" s="30">
        <v>44776</v>
      </c>
      <c r="F84" s="29" t="s">
        <v>133</v>
      </c>
      <c r="G84" s="41" t="s">
        <v>444</v>
      </c>
      <c r="H84" s="1">
        <v>55589500</v>
      </c>
      <c r="I84" s="29" t="s">
        <v>31</v>
      </c>
      <c r="J84" s="29">
        <v>900643769</v>
      </c>
      <c r="K84" s="29" t="s">
        <v>59</v>
      </c>
      <c r="L84" s="28" t="s">
        <v>445</v>
      </c>
      <c r="M84" s="1"/>
      <c r="N84" s="1">
        <f>+Tabla17[[#This Row],[VALOR INICIAL DEL CONTRATO + IVA]]+Tabla17[[#This Row],[VALOR TOTAL ADICIONES + IVA]]</f>
        <v>55589500</v>
      </c>
      <c r="O84" s="2">
        <f>+Tabla17[[#This Row],[FECHA TERMINACIÓN CONTRATO
(dd/mm/aaaa)]]-Tabla17[[#This Row],[FECHA INICIO CONTRATO
(dd/mm/aaaa)]]</f>
        <v>364</v>
      </c>
      <c r="P84" s="2"/>
      <c r="Q84" s="82">
        <v>44783</v>
      </c>
      <c r="R84" s="82">
        <v>45147</v>
      </c>
      <c r="S84" s="83"/>
      <c r="T84" s="28" t="s">
        <v>419</v>
      </c>
      <c r="U84" s="20">
        <v>0.89</v>
      </c>
      <c r="V84" s="20">
        <v>1</v>
      </c>
      <c r="W84" s="34" t="s">
        <v>35</v>
      </c>
      <c r="X84" s="81"/>
    </row>
    <row r="85" spans="1:35" ht="39" x14ac:dyDescent="0.35">
      <c r="A85" s="28" t="s">
        <v>252</v>
      </c>
      <c r="B85" s="28" t="s">
        <v>316</v>
      </c>
      <c r="C85" s="29" t="s">
        <v>431</v>
      </c>
      <c r="D85" s="55" t="s">
        <v>446</v>
      </c>
      <c r="E85" s="30">
        <v>44764</v>
      </c>
      <c r="F85" s="29" t="s">
        <v>133</v>
      </c>
      <c r="G85" s="41" t="s">
        <v>447</v>
      </c>
      <c r="H85" s="1">
        <v>1731450</v>
      </c>
      <c r="I85" s="29" t="s">
        <v>66</v>
      </c>
      <c r="J85" s="29">
        <v>79506641</v>
      </c>
      <c r="K85" s="32"/>
      <c r="L85" s="29" t="s">
        <v>448</v>
      </c>
      <c r="M85" s="1"/>
      <c r="N85" s="1">
        <f>+Tabla17[[#This Row],[VALOR INICIAL DEL CONTRATO + IVA]]+Tabla17[[#This Row],[VALOR TOTAL ADICIONES + IVA]]</f>
        <v>1731450</v>
      </c>
      <c r="O85" s="2">
        <f>+Tabla17[[#This Row],[FECHA TERMINACIÓN CONTRATO
(dd/mm/aaaa)]]-Tabla17[[#This Row],[FECHA INICIO CONTRATO
(dd/mm/aaaa)]]</f>
        <v>343</v>
      </c>
      <c r="P85" s="2"/>
      <c r="Q85" s="82">
        <v>44764</v>
      </c>
      <c r="R85" s="82">
        <v>45107</v>
      </c>
      <c r="S85" s="84"/>
      <c r="T85" s="28" t="s">
        <v>378</v>
      </c>
      <c r="U85" s="20">
        <v>0.75</v>
      </c>
      <c r="V85" s="20">
        <v>0.92</v>
      </c>
      <c r="W85" s="34" t="s">
        <v>35</v>
      </c>
      <c r="X85" s="81" t="s">
        <v>449</v>
      </c>
      <c r="Z85" s="85"/>
      <c r="AA85" s="86"/>
      <c r="AF85" s="86"/>
      <c r="AG85" s="86"/>
    </row>
    <row r="86" spans="1:35" ht="52" x14ac:dyDescent="0.35">
      <c r="A86" s="28" t="s">
        <v>76</v>
      </c>
      <c r="B86" s="29" t="s">
        <v>370</v>
      </c>
      <c r="C86" s="29" t="s">
        <v>431</v>
      </c>
      <c r="D86" s="55" t="s">
        <v>450</v>
      </c>
      <c r="E86" s="30">
        <v>44778</v>
      </c>
      <c r="F86" s="29" t="s">
        <v>133</v>
      </c>
      <c r="G86" s="41" t="s">
        <v>451</v>
      </c>
      <c r="H86" s="1">
        <v>476000000</v>
      </c>
      <c r="I86" s="29" t="s">
        <v>31</v>
      </c>
      <c r="J86" s="29">
        <v>860600063</v>
      </c>
      <c r="K86" s="29" t="s">
        <v>59</v>
      </c>
      <c r="L86" s="28" t="s">
        <v>452</v>
      </c>
      <c r="M86" s="1"/>
      <c r="N86" s="1">
        <f>+Tabla17[[#This Row],[VALOR INICIAL DEL CONTRATO + IVA]]+Tabla17[[#This Row],[VALOR TOTAL ADICIONES + IVA]]</f>
        <v>476000000</v>
      </c>
      <c r="O86" s="2">
        <f>+Tabla17[[#This Row],[FECHA TERMINACIÓN CONTRATO
(dd/mm/aaaa)]]-Tabla17[[#This Row],[FECHA INICIO CONTRATO
(dd/mm/aaaa)]]</f>
        <v>364</v>
      </c>
      <c r="P86" s="2"/>
      <c r="Q86" s="82">
        <v>44778</v>
      </c>
      <c r="R86" s="82">
        <v>45142</v>
      </c>
      <c r="S86" s="84"/>
      <c r="T86" s="28" t="s">
        <v>453</v>
      </c>
      <c r="U86" s="78">
        <v>0.90380000000000005</v>
      </c>
      <c r="V86" s="20" t="s">
        <v>454</v>
      </c>
      <c r="W86" s="34" t="s">
        <v>35</v>
      </c>
      <c r="X86" s="81" t="s">
        <v>455</v>
      </c>
      <c r="AI86" s="55" t="s">
        <v>456</v>
      </c>
    </row>
    <row r="87" spans="1:35" ht="104" x14ac:dyDescent="0.35">
      <c r="A87" s="28" t="s">
        <v>54</v>
      </c>
      <c r="B87" s="28" t="s">
        <v>457</v>
      </c>
      <c r="C87" s="29" t="s">
        <v>211</v>
      </c>
      <c r="D87" s="55" t="s">
        <v>458</v>
      </c>
      <c r="E87" s="30">
        <v>44785</v>
      </c>
      <c r="F87" s="29" t="s">
        <v>133</v>
      </c>
      <c r="G87" s="41" t="s">
        <v>459</v>
      </c>
      <c r="H87" s="1">
        <v>2371427781</v>
      </c>
      <c r="I87" s="29" t="s">
        <v>31</v>
      </c>
      <c r="J87" s="29">
        <v>900218578</v>
      </c>
      <c r="K87" s="29" t="s">
        <v>171</v>
      </c>
      <c r="L87" s="28" t="s">
        <v>460</v>
      </c>
      <c r="M87" s="1"/>
      <c r="N87" s="1">
        <f>+Tabla17[[#This Row],[VALOR INICIAL DEL CONTRATO + IVA]]+Tabla17[[#This Row],[VALOR TOTAL ADICIONES + IVA]]</f>
        <v>2371427781</v>
      </c>
      <c r="O87" s="2">
        <f>+Tabla17[[#This Row],[FECHA TERMINACIÓN CONTRATO
(dd/mm/aaaa)]]-Tabla17[[#This Row],[FECHA INICIO CONTRATO
(dd/mm/aaaa)]]</f>
        <v>730</v>
      </c>
      <c r="P87" s="2"/>
      <c r="Q87" s="82">
        <v>44790</v>
      </c>
      <c r="R87" s="82">
        <v>45520</v>
      </c>
      <c r="S87" s="84"/>
      <c r="T87" s="28" t="s">
        <v>461</v>
      </c>
      <c r="U87" s="20">
        <v>1</v>
      </c>
      <c r="V87" s="20">
        <v>0.5</v>
      </c>
      <c r="W87" s="34" t="s">
        <v>35</v>
      </c>
      <c r="X87" s="81" t="s">
        <v>462</v>
      </c>
      <c r="AI87" s="55" t="s">
        <v>463</v>
      </c>
    </row>
    <row r="88" spans="1:35" ht="130" x14ac:dyDescent="0.35">
      <c r="A88" s="28" t="s">
        <v>76</v>
      </c>
      <c r="B88" s="29" t="s">
        <v>77</v>
      </c>
      <c r="C88" s="29" t="s">
        <v>431</v>
      </c>
      <c r="D88" s="63" t="s">
        <v>464</v>
      </c>
      <c r="E88" s="30">
        <v>44804</v>
      </c>
      <c r="F88" s="29" t="s">
        <v>133</v>
      </c>
      <c r="G88" s="41" t="s">
        <v>465</v>
      </c>
      <c r="H88" s="1">
        <v>714000</v>
      </c>
      <c r="I88" s="29" t="s">
        <v>31</v>
      </c>
      <c r="J88" s="29">
        <v>901406402</v>
      </c>
      <c r="K88" s="29" t="s">
        <v>42</v>
      </c>
      <c r="L88" s="28" t="s">
        <v>466</v>
      </c>
      <c r="M88" s="1"/>
      <c r="N88" s="1">
        <f>+Tabla17[[#This Row],[VALOR INICIAL DEL CONTRATO + IVA]]+Tabla17[[#This Row],[VALOR TOTAL ADICIONES + IVA]]</f>
        <v>714000</v>
      </c>
      <c r="O88" s="2">
        <f>+Tabla17[[#This Row],[FECHA TERMINACIÓN CONTRATO
(dd/mm/aaaa)]]-Tabla17[[#This Row],[FECHA INICIO CONTRATO
(dd/mm/aaaa)]]</f>
        <v>365</v>
      </c>
      <c r="P88" s="2"/>
      <c r="Q88" s="82">
        <v>44804</v>
      </c>
      <c r="R88" s="82">
        <v>45169</v>
      </c>
      <c r="S88" s="84"/>
      <c r="T88" s="28" t="s">
        <v>137</v>
      </c>
      <c r="U88" s="20">
        <v>0.75</v>
      </c>
      <c r="V88" s="20">
        <v>1</v>
      </c>
      <c r="W88" s="34" t="s">
        <v>35</v>
      </c>
      <c r="X88" s="81"/>
    </row>
    <row r="89" spans="1:35" ht="65" x14ac:dyDescent="0.35">
      <c r="A89" s="28" t="s">
        <v>217</v>
      </c>
      <c r="B89" s="29" t="s">
        <v>218</v>
      </c>
      <c r="C89" s="29" t="s">
        <v>211</v>
      </c>
      <c r="D89" s="55" t="s">
        <v>467</v>
      </c>
      <c r="E89" s="30">
        <v>44799</v>
      </c>
      <c r="F89" s="29" t="s">
        <v>133</v>
      </c>
      <c r="G89" s="41" t="s">
        <v>468</v>
      </c>
      <c r="H89" s="1">
        <v>1174073868</v>
      </c>
      <c r="I89" s="29" t="s">
        <v>31</v>
      </c>
      <c r="J89" s="29">
        <v>900335814</v>
      </c>
      <c r="K89" s="29" t="s">
        <v>42</v>
      </c>
      <c r="L89" s="28" t="s">
        <v>469</v>
      </c>
      <c r="M89" s="1"/>
      <c r="N89" s="1">
        <f>+Tabla17[[#This Row],[VALOR INICIAL DEL CONTRATO + IVA]]+Tabla17[[#This Row],[VALOR TOTAL ADICIONES + IVA]]</f>
        <v>1174073868</v>
      </c>
      <c r="O89" s="2">
        <f>+Tabla17[[#This Row],[FECHA TERMINACIÓN CONTRATO
(dd/mm/aaaa)]]-Tabla17[[#This Row],[FECHA INICIO CONTRATO
(dd/mm/aaaa)]]</f>
        <v>1095</v>
      </c>
      <c r="P89" s="2"/>
      <c r="Q89" s="82">
        <v>44805</v>
      </c>
      <c r="R89" s="82">
        <v>45900</v>
      </c>
      <c r="S89" s="84"/>
      <c r="T89" s="29" t="s">
        <v>261</v>
      </c>
      <c r="U89" s="78">
        <v>0.27779999999999999</v>
      </c>
      <c r="V89" s="78">
        <v>0.2424</v>
      </c>
      <c r="W89" s="34" t="s">
        <v>35</v>
      </c>
      <c r="X89" s="81"/>
    </row>
    <row r="90" spans="1:35" ht="91" x14ac:dyDescent="0.35">
      <c r="A90" s="28" t="s">
        <v>201</v>
      </c>
      <c r="B90" s="28" t="s">
        <v>430</v>
      </c>
      <c r="C90" s="29" t="s">
        <v>211</v>
      </c>
      <c r="D90" s="63" t="s">
        <v>470</v>
      </c>
      <c r="E90" s="30">
        <v>44826</v>
      </c>
      <c r="F90" s="29" t="s">
        <v>471</v>
      </c>
      <c r="G90" s="40" t="s">
        <v>472</v>
      </c>
      <c r="H90" s="1">
        <v>920128800</v>
      </c>
      <c r="I90" s="29" t="s">
        <v>31</v>
      </c>
      <c r="J90" s="29">
        <v>371490331</v>
      </c>
      <c r="K90" s="29" t="s">
        <v>216</v>
      </c>
      <c r="L90" s="29" t="s">
        <v>473</v>
      </c>
      <c r="M90" s="1"/>
      <c r="N90" s="1">
        <f>+Tabla17[[#This Row],[VALOR INICIAL DEL CONTRATO + IVA]]+Tabla17[[#This Row],[VALOR TOTAL ADICIONES + IVA]]</f>
        <v>920128800</v>
      </c>
      <c r="O90" s="2">
        <f>+Tabla17[[#This Row],[FECHA TERMINACIÓN CONTRATO
(dd/mm/aaaa)]]-Tabla17[[#This Row],[FECHA INICIO CONTRATO
(dd/mm/aaaa)]]</f>
        <v>1096</v>
      </c>
      <c r="P90" s="2"/>
      <c r="Q90" s="87">
        <v>44827</v>
      </c>
      <c r="R90" s="87">
        <v>45923</v>
      </c>
      <c r="S90" s="88"/>
      <c r="T90" s="28" t="s">
        <v>435</v>
      </c>
      <c r="U90" s="20">
        <v>0.26</v>
      </c>
      <c r="V90" s="20">
        <v>0.33</v>
      </c>
      <c r="W90" s="34" t="s">
        <v>35</v>
      </c>
      <c r="X90" s="81"/>
    </row>
    <row r="91" spans="1:35" ht="58" x14ac:dyDescent="0.35">
      <c r="A91" s="28" t="s">
        <v>217</v>
      </c>
      <c r="B91" s="28" t="s">
        <v>474</v>
      </c>
      <c r="C91" s="29" t="s">
        <v>431</v>
      </c>
      <c r="D91" s="55" t="s">
        <v>475</v>
      </c>
      <c r="E91" s="30">
        <v>44778</v>
      </c>
      <c r="F91" s="29" t="s">
        <v>133</v>
      </c>
      <c r="G91" s="41" t="s">
        <v>476</v>
      </c>
      <c r="H91" s="1">
        <v>34012849</v>
      </c>
      <c r="I91" s="29" t="s">
        <v>31</v>
      </c>
      <c r="J91" s="29">
        <v>900239396</v>
      </c>
      <c r="K91" s="29" t="s">
        <v>112</v>
      </c>
      <c r="L91" s="28" t="s">
        <v>477</v>
      </c>
      <c r="M91" s="1"/>
      <c r="N91" s="1">
        <f>+Tabla17[[#This Row],[VALOR INICIAL DEL CONTRATO + IVA]]+Tabla17[[#This Row],[VALOR TOTAL ADICIONES + IVA]]</f>
        <v>34012849</v>
      </c>
      <c r="O91" s="2">
        <f>+Tabla17[[#This Row],[FECHA TERMINACIÓN CONTRATO
(dd/mm/aaaa)]]-Tabla17[[#This Row],[FECHA INICIO CONTRATO
(dd/mm/aaaa)]]</f>
        <v>364</v>
      </c>
      <c r="P91" s="2"/>
      <c r="Q91" s="82">
        <v>44832</v>
      </c>
      <c r="R91" s="82">
        <v>45196</v>
      </c>
      <c r="S91" s="84"/>
      <c r="T91" s="28" t="s">
        <v>478</v>
      </c>
      <c r="U91" s="20">
        <v>0.76</v>
      </c>
      <c r="V91" s="20">
        <v>0.71</v>
      </c>
      <c r="W91" s="34" t="s">
        <v>35</v>
      </c>
      <c r="X91" s="31"/>
    </row>
    <row r="92" spans="1:35" ht="72.5" x14ac:dyDescent="0.35">
      <c r="A92" s="28" t="s">
        <v>201</v>
      </c>
      <c r="B92" s="29" t="s">
        <v>479</v>
      </c>
      <c r="C92" s="29" t="s">
        <v>431</v>
      </c>
      <c r="D92" s="63" t="s">
        <v>480</v>
      </c>
      <c r="E92" s="30">
        <v>44810</v>
      </c>
      <c r="F92" s="29" t="s">
        <v>133</v>
      </c>
      <c r="G92" s="40" t="s">
        <v>481</v>
      </c>
      <c r="H92" s="1">
        <v>249900000</v>
      </c>
      <c r="I92" s="29" t="s">
        <v>31</v>
      </c>
      <c r="J92" s="29">
        <v>900988451</v>
      </c>
      <c r="K92" s="29" t="s">
        <v>112</v>
      </c>
      <c r="L92" s="29" t="s">
        <v>482</v>
      </c>
      <c r="M92" s="1"/>
      <c r="N92" s="1">
        <f>+Tabla17[[#This Row],[VALOR INICIAL DEL CONTRATO + IVA]]+Tabla17[[#This Row],[VALOR TOTAL ADICIONES + IVA]]</f>
        <v>249900000</v>
      </c>
      <c r="O92" s="2">
        <f>+Tabla17[[#This Row],[FECHA TERMINACIÓN CONTRATO
(dd/mm/aaaa)]]-Tabla17[[#This Row],[FECHA INICIO CONTRATO
(dd/mm/aaaa)]]</f>
        <v>364</v>
      </c>
      <c r="P92" s="2"/>
      <c r="Q92" s="87">
        <v>44819</v>
      </c>
      <c r="R92" s="87">
        <v>45183</v>
      </c>
      <c r="S92" s="88"/>
      <c r="T92" s="28" t="s">
        <v>206</v>
      </c>
      <c r="U92" s="20"/>
      <c r="V92" s="20"/>
      <c r="W92" s="34" t="s">
        <v>35</v>
      </c>
      <c r="X92" s="89" t="s">
        <v>1162</v>
      </c>
    </row>
    <row r="93" spans="1:35" ht="117" x14ac:dyDescent="0.35">
      <c r="A93" s="28" t="s">
        <v>217</v>
      </c>
      <c r="B93" s="28" t="s">
        <v>483</v>
      </c>
      <c r="C93" s="29" t="s">
        <v>211</v>
      </c>
      <c r="D93" s="55" t="s">
        <v>484</v>
      </c>
      <c r="E93" s="30">
        <v>44837</v>
      </c>
      <c r="F93" s="28" t="s">
        <v>133</v>
      </c>
      <c r="G93" s="41" t="s">
        <v>485</v>
      </c>
      <c r="H93" s="1">
        <v>3080794251</v>
      </c>
      <c r="I93" s="29" t="s">
        <v>31</v>
      </c>
      <c r="J93" s="29">
        <v>830075303</v>
      </c>
      <c r="K93" s="29" t="s">
        <v>42</v>
      </c>
      <c r="L93" s="28" t="s">
        <v>486</v>
      </c>
      <c r="M93" s="1"/>
      <c r="N93" s="1">
        <f>+Tabla17[[#This Row],[VALOR INICIAL DEL CONTRATO + IVA]]+Tabla17[[#This Row],[VALOR TOTAL ADICIONES + IVA]]</f>
        <v>3080794251</v>
      </c>
      <c r="O93" s="2">
        <f>+Tabla17[[#This Row],[FECHA TERMINACIÓN CONTRATO
(dd/mm/aaaa)]]-Tabla17[[#This Row],[FECHA INICIO CONTRATO
(dd/mm/aaaa)]]</f>
        <v>1187</v>
      </c>
      <c r="P93" s="2"/>
      <c r="Q93" s="82">
        <v>44848</v>
      </c>
      <c r="R93" s="82">
        <v>46035</v>
      </c>
      <c r="S93" s="83"/>
      <c r="T93" s="28" t="s">
        <v>487</v>
      </c>
      <c r="U93" s="20">
        <v>0.22</v>
      </c>
      <c r="V93" s="20">
        <v>0.5</v>
      </c>
      <c r="W93" s="34" t="s">
        <v>35</v>
      </c>
      <c r="X93" s="90"/>
    </row>
    <row r="94" spans="1:35" ht="104" x14ac:dyDescent="0.35">
      <c r="A94" s="28" t="s">
        <v>217</v>
      </c>
      <c r="B94" s="29" t="s">
        <v>334</v>
      </c>
      <c r="C94" s="29" t="s">
        <v>431</v>
      </c>
      <c r="D94" s="55" t="s">
        <v>488</v>
      </c>
      <c r="E94" s="30">
        <v>44819</v>
      </c>
      <c r="F94" s="29" t="s">
        <v>471</v>
      </c>
      <c r="G94" s="41" t="s">
        <v>489</v>
      </c>
      <c r="H94" s="1">
        <v>48889840</v>
      </c>
      <c r="I94" s="29" t="s">
        <v>31</v>
      </c>
      <c r="J94" s="29">
        <v>900332892</v>
      </c>
      <c r="K94" s="29" t="s">
        <v>153</v>
      </c>
      <c r="L94" s="28" t="s">
        <v>490</v>
      </c>
      <c r="M94" s="1"/>
      <c r="N94" s="1">
        <f>+Tabla17[[#This Row],[VALOR INICIAL DEL CONTRATO + IVA]]+Tabla17[[#This Row],[VALOR TOTAL ADICIONES + IVA]]</f>
        <v>48889840</v>
      </c>
      <c r="O94" s="2">
        <f>+Tabla17[[#This Row],[FECHA TERMINACIÓN CONTRATO
(dd/mm/aaaa)]]-Tabla17[[#This Row],[FECHA INICIO CONTRATO
(dd/mm/aaaa)]]</f>
        <v>365</v>
      </c>
      <c r="P94" s="2"/>
      <c r="Q94" s="82">
        <v>44827</v>
      </c>
      <c r="R94" s="82">
        <v>45192</v>
      </c>
      <c r="S94" s="84"/>
      <c r="T94" s="28" t="s">
        <v>491</v>
      </c>
      <c r="U94" s="20">
        <v>0.77</v>
      </c>
      <c r="V94" s="20">
        <v>0.59</v>
      </c>
      <c r="W94" s="34" t="s">
        <v>35</v>
      </c>
      <c r="X94" s="31" t="s">
        <v>492</v>
      </c>
    </row>
    <row r="95" spans="1:35" ht="104" x14ac:dyDescent="0.35">
      <c r="A95" s="28" t="s">
        <v>54</v>
      </c>
      <c r="B95" s="28" t="s">
        <v>493</v>
      </c>
      <c r="C95" s="29" t="s">
        <v>431</v>
      </c>
      <c r="D95" s="55" t="s">
        <v>494</v>
      </c>
      <c r="E95" s="30">
        <v>44820</v>
      </c>
      <c r="F95" s="29" t="s">
        <v>133</v>
      </c>
      <c r="G95" s="41" t="s">
        <v>495</v>
      </c>
      <c r="H95" s="1">
        <v>10044727</v>
      </c>
      <c r="I95" s="29" t="s">
        <v>31</v>
      </c>
      <c r="J95" s="29">
        <v>800129465</v>
      </c>
      <c r="K95" s="29" t="s">
        <v>59</v>
      </c>
      <c r="L95" s="28" t="s">
        <v>496</v>
      </c>
      <c r="M95" s="1"/>
      <c r="N95" s="1">
        <f>+Tabla17[[#This Row],[VALOR INICIAL DEL CONTRATO + IVA]]+Tabla17[[#This Row],[VALOR TOTAL ADICIONES + IVA]]</f>
        <v>10044727</v>
      </c>
      <c r="O95" s="2">
        <f>+Tabla17[[#This Row],[FECHA TERMINACIÓN CONTRATO
(dd/mm/aaaa)]]-Tabla17[[#This Row],[FECHA INICIO CONTRATO
(dd/mm/aaaa)]]</f>
        <v>365</v>
      </c>
      <c r="P95" s="2"/>
      <c r="Q95" s="82">
        <v>44820</v>
      </c>
      <c r="R95" s="82">
        <v>45185</v>
      </c>
      <c r="S95" s="84"/>
      <c r="T95" s="28" t="s">
        <v>497</v>
      </c>
      <c r="U95" s="20"/>
      <c r="V95" s="20"/>
      <c r="W95" s="34" t="s">
        <v>35</v>
      </c>
      <c r="X95" s="81" t="s">
        <v>1162</v>
      </c>
    </row>
    <row r="96" spans="1:35" ht="78" x14ac:dyDescent="0.35">
      <c r="A96" s="28" t="s">
        <v>54</v>
      </c>
      <c r="B96" s="29" t="s">
        <v>293</v>
      </c>
      <c r="C96" s="29" t="s">
        <v>211</v>
      </c>
      <c r="D96" s="55" t="s">
        <v>498</v>
      </c>
      <c r="E96" s="30">
        <v>44834</v>
      </c>
      <c r="F96" s="29" t="s">
        <v>133</v>
      </c>
      <c r="G96" s="41" t="s">
        <v>499</v>
      </c>
      <c r="H96" s="1">
        <v>577134679</v>
      </c>
      <c r="I96" s="29" t="s">
        <v>31</v>
      </c>
      <c r="J96" s="29">
        <v>830090125</v>
      </c>
      <c r="K96" s="29" t="s">
        <v>117</v>
      </c>
      <c r="L96" s="28" t="s">
        <v>500</v>
      </c>
      <c r="M96" s="1"/>
      <c r="N96" s="1">
        <f>+Tabla17[[#This Row],[VALOR INICIAL DEL CONTRATO + IVA]]+Tabla17[[#This Row],[VALOR TOTAL ADICIONES + IVA]]</f>
        <v>577134679</v>
      </c>
      <c r="O96" s="2">
        <f>+Tabla17[[#This Row],[FECHA TERMINACIÓN CONTRATO
(dd/mm/aaaa)]]-Tabla17[[#This Row],[FECHA INICIO CONTRATO
(dd/mm/aaaa)]]</f>
        <v>548</v>
      </c>
      <c r="P96" s="2"/>
      <c r="Q96" s="82">
        <v>44853</v>
      </c>
      <c r="R96" s="82">
        <v>45401</v>
      </c>
      <c r="S96" s="91">
        <v>45401</v>
      </c>
      <c r="T96" s="28" t="s">
        <v>299</v>
      </c>
      <c r="U96" s="20">
        <v>0.22</v>
      </c>
      <c r="V96" s="20">
        <v>0.45</v>
      </c>
      <c r="W96" s="34" t="s">
        <v>35</v>
      </c>
      <c r="X96" s="81"/>
    </row>
    <row r="97" spans="1:24" ht="78" x14ac:dyDescent="0.35">
      <c r="A97" s="28" t="s">
        <v>217</v>
      </c>
      <c r="B97" s="28" t="s">
        <v>398</v>
      </c>
      <c r="C97" s="29" t="s">
        <v>431</v>
      </c>
      <c r="D97" s="55" t="s">
        <v>501</v>
      </c>
      <c r="E97" s="30">
        <v>44881</v>
      </c>
      <c r="F97" s="28" t="s">
        <v>133</v>
      </c>
      <c r="G97" s="41" t="s">
        <v>502</v>
      </c>
      <c r="H97" s="1">
        <v>849664165</v>
      </c>
      <c r="I97" s="29" t="s">
        <v>31</v>
      </c>
      <c r="J97" s="29">
        <v>900554898</v>
      </c>
      <c r="K97" s="29" t="s">
        <v>59</v>
      </c>
      <c r="L97" s="28" t="s">
        <v>503</v>
      </c>
      <c r="M97" s="1"/>
      <c r="N97" s="1">
        <f>+Tabla17[[#This Row],[VALOR INICIAL DEL CONTRATO + IVA]]+Tabla17[[#This Row],[VALOR TOTAL ADICIONES + IVA]]</f>
        <v>849664165</v>
      </c>
      <c r="O97" s="2">
        <f>+Tabla17[[#This Row],[FECHA TERMINACIÓN CONTRATO
(dd/mm/aaaa)]]-Tabla17[[#This Row],[FECHA INICIO CONTRATO
(dd/mm/aaaa)]]</f>
        <v>364</v>
      </c>
      <c r="P97" s="2"/>
      <c r="Q97" s="82">
        <v>44888</v>
      </c>
      <c r="R97" s="82">
        <v>45252</v>
      </c>
      <c r="S97" s="83"/>
      <c r="T97" s="28" t="s">
        <v>504</v>
      </c>
      <c r="U97" s="20">
        <v>0.38</v>
      </c>
      <c r="V97" s="20">
        <v>0.38</v>
      </c>
      <c r="W97" s="34" t="s">
        <v>35</v>
      </c>
      <c r="X97" s="92" t="s">
        <v>233</v>
      </c>
    </row>
    <row r="98" spans="1:24" ht="65" x14ac:dyDescent="0.35">
      <c r="A98" s="28" t="s">
        <v>505</v>
      </c>
      <c r="B98" s="29" t="s">
        <v>506</v>
      </c>
      <c r="C98" s="29" t="s">
        <v>211</v>
      </c>
      <c r="D98" s="55" t="s">
        <v>507</v>
      </c>
      <c r="E98" s="30">
        <v>44833</v>
      </c>
      <c r="F98" s="29" t="s">
        <v>133</v>
      </c>
      <c r="G98" s="41" t="s">
        <v>508</v>
      </c>
      <c r="H98" s="1">
        <v>5392309974</v>
      </c>
      <c r="I98" s="29" t="s">
        <v>31</v>
      </c>
      <c r="J98" s="29">
        <v>860036884</v>
      </c>
      <c r="K98" s="29" t="s">
        <v>42</v>
      </c>
      <c r="L98" s="28" t="s">
        <v>509</v>
      </c>
      <c r="M98" s="1"/>
      <c r="N98" s="1">
        <f>+Tabla17[[#This Row],[VALOR INICIAL DEL CONTRATO + IVA]]+Tabla17[[#This Row],[VALOR TOTAL ADICIONES + IVA]]</f>
        <v>5392309974</v>
      </c>
      <c r="O98" s="2">
        <f>+Tabla17[[#This Row],[FECHA TERMINACIÓN CONTRATO
(dd/mm/aaaa)]]-Tabla17[[#This Row],[FECHA INICIO CONTRATO
(dd/mm/aaaa)]]</f>
        <v>1096</v>
      </c>
      <c r="P98" s="2"/>
      <c r="Q98" s="82">
        <v>44834</v>
      </c>
      <c r="R98" s="82">
        <v>45930</v>
      </c>
      <c r="S98" s="84"/>
      <c r="T98" s="28" t="s">
        <v>510</v>
      </c>
      <c r="U98" s="20" t="s">
        <v>511</v>
      </c>
      <c r="V98" s="20" t="s">
        <v>511</v>
      </c>
      <c r="W98" s="34" t="s">
        <v>35</v>
      </c>
      <c r="X98" s="72"/>
    </row>
    <row r="99" spans="1:24" ht="130" x14ac:dyDescent="0.35">
      <c r="A99" s="28" t="s">
        <v>201</v>
      </c>
      <c r="B99" s="28" t="s">
        <v>430</v>
      </c>
      <c r="C99" s="29" t="s">
        <v>431</v>
      </c>
      <c r="D99" s="55" t="s">
        <v>512</v>
      </c>
      <c r="E99" s="30">
        <v>44831</v>
      </c>
      <c r="F99" s="28" t="s">
        <v>133</v>
      </c>
      <c r="G99" s="41" t="s">
        <v>513</v>
      </c>
      <c r="H99" s="1">
        <v>99919813</v>
      </c>
      <c r="I99" s="29" t="s">
        <v>31</v>
      </c>
      <c r="J99" s="29">
        <v>830048654</v>
      </c>
      <c r="K99" s="29" t="s">
        <v>297</v>
      </c>
      <c r="L99" s="28" t="s">
        <v>514</v>
      </c>
      <c r="M99" s="1"/>
      <c r="N99" s="1">
        <f>+Tabla17[[#This Row],[VALOR INICIAL DEL CONTRATO + IVA]]+Tabla17[[#This Row],[VALOR TOTAL ADICIONES + IVA]]</f>
        <v>99919813</v>
      </c>
      <c r="O99" s="2">
        <f>+Tabla17[[#This Row],[FECHA TERMINACIÓN CONTRATO
(dd/mm/aaaa)]]-Tabla17[[#This Row],[FECHA INICIO CONTRATO
(dd/mm/aaaa)]]</f>
        <v>364</v>
      </c>
      <c r="P99" s="2"/>
      <c r="Q99" s="82">
        <v>44835</v>
      </c>
      <c r="R99" s="82">
        <v>45199</v>
      </c>
      <c r="S99" s="83"/>
      <c r="T99" s="28" t="s">
        <v>435</v>
      </c>
      <c r="U99" s="20">
        <v>0.41</v>
      </c>
      <c r="V99" s="20">
        <v>0.41</v>
      </c>
      <c r="W99" s="34" t="s">
        <v>35</v>
      </c>
      <c r="X99" s="90"/>
    </row>
    <row r="100" spans="1:24" ht="65" x14ac:dyDescent="0.35">
      <c r="A100" s="28" t="s">
        <v>217</v>
      </c>
      <c r="B100" s="28" t="s">
        <v>515</v>
      </c>
      <c r="C100" s="29" t="s">
        <v>431</v>
      </c>
      <c r="D100" s="55" t="s">
        <v>516</v>
      </c>
      <c r="E100" s="30">
        <v>44838</v>
      </c>
      <c r="F100" s="28" t="s">
        <v>133</v>
      </c>
      <c r="G100" s="41" t="s">
        <v>517</v>
      </c>
      <c r="H100" s="1">
        <v>53907000</v>
      </c>
      <c r="I100" s="29" t="s">
        <v>31</v>
      </c>
      <c r="J100" s="29">
        <v>900233434</v>
      </c>
      <c r="K100" s="29" t="s">
        <v>117</v>
      </c>
      <c r="L100" s="28" t="s">
        <v>518</v>
      </c>
      <c r="M100" s="1"/>
      <c r="N100" s="1">
        <f>+Tabla17[[#This Row],[VALOR INICIAL DEL CONTRATO + IVA]]+Tabla17[[#This Row],[VALOR TOTAL ADICIONES + IVA]]</f>
        <v>53907000</v>
      </c>
      <c r="O100" s="2">
        <f>+Tabla17[[#This Row],[FECHA TERMINACIÓN CONTRATO
(dd/mm/aaaa)]]-Tabla17[[#This Row],[FECHA INICIO CONTRATO
(dd/mm/aaaa)]]</f>
        <v>735</v>
      </c>
      <c r="P100" s="2"/>
      <c r="Q100" s="82">
        <v>44838</v>
      </c>
      <c r="R100" s="82">
        <v>45573</v>
      </c>
      <c r="S100" s="83"/>
      <c r="T100" s="28" t="s">
        <v>519</v>
      </c>
      <c r="U100" s="20">
        <v>0.37</v>
      </c>
      <c r="V100" s="20">
        <v>0.37</v>
      </c>
      <c r="W100" s="34" t="s">
        <v>35</v>
      </c>
      <c r="X100" s="81" t="s">
        <v>520</v>
      </c>
    </row>
    <row r="101" spans="1:24" ht="104" x14ac:dyDescent="0.35">
      <c r="A101" s="28" t="s">
        <v>54</v>
      </c>
      <c r="B101" s="29" t="s">
        <v>293</v>
      </c>
      <c r="C101" s="29" t="s">
        <v>131</v>
      </c>
      <c r="D101" s="55" t="s">
        <v>521</v>
      </c>
      <c r="E101" s="30">
        <v>44839</v>
      </c>
      <c r="F101" s="28" t="s">
        <v>133</v>
      </c>
      <c r="G101" s="41" t="s">
        <v>522</v>
      </c>
      <c r="H101" s="1">
        <v>116584301</v>
      </c>
      <c r="I101" s="29" t="s">
        <v>31</v>
      </c>
      <c r="J101" s="29">
        <v>900805096</v>
      </c>
      <c r="K101" s="29" t="s">
        <v>171</v>
      </c>
      <c r="L101" s="28" t="s">
        <v>523</v>
      </c>
      <c r="M101" s="1"/>
      <c r="N101" s="1">
        <f>+Tabla17[[#This Row],[VALOR INICIAL DEL CONTRATO + IVA]]+Tabla17[[#This Row],[VALOR TOTAL ADICIONES + IVA]]</f>
        <v>116584301</v>
      </c>
      <c r="O101" s="2">
        <f>+Tabla17[[#This Row],[FECHA TERMINACIÓN CONTRATO
(dd/mm/aaaa)]]-Tabla17[[#This Row],[FECHA INICIO CONTRATO
(dd/mm/aaaa)]]</f>
        <v>365</v>
      </c>
      <c r="P101" s="2"/>
      <c r="Q101" s="82">
        <v>44852</v>
      </c>
      <c r="R101" s="82">
        <v>45217</v>
      </c>
      <c r="S101" s="83"/>
      <c r="T101" s="28" t="s">
        <v>299</v>
      </c>
      <c r="U101" s="20" t="s">
        <v>524</v>
      </c>
      <c r="V101" s="20" t="s">
        <v>525</v>
      </c>
      <c r="W101" s="34" t="s">
        <v>35</v>
      </c>
      <c r="X101" s="90"/>
    </row>
    <row r="102" spans="1:24" ht="65" x14ac:dyDescent="0.35">
      <c r="A102" s="28" t="s">
        <v>267</v>
      </c>
      <c r="B102" s="28" t="s">
        <v>526</v>
      </c>
      <c r="C102" s="29" t="s">
        <v>431</v>
      </c>
      <c r="D102" s="55" t="s">
        <v>527</v>
      </c>
      <c r="E102" s="30">
        <v>44841</v>
      </c>
      <c r="F102" s="28" t="s">
        <v>133</v>
      </c>
      <c r="G102" s="41" t="s">
        <v>528</v>
      </c>
      <c r="H102" s="1">
        <v>463938000</v>
      </c>
      <c r="I102" s="29" t="s">
        <v>31</v>
      </c>
      <c r="J102" s="29">
        <v>900013256</v>
      </c>
      <c r="K102" s="29" t="s">
        <v>42</v>
      </c>
      <c r="L102" s="28" t="s">
        <v>529</v>
      </c>
      <c r="M102" s="1"/>
      <c r="N102" s="1">
        <f>+Tabla17[[#This Row],[VALOR INICIAL DEL CONTRATO + IVA]]+Tabla17[[#This Row],[VALOR TOTAL ADICIONES + IVA]]</f>
        <v>463938000</v>
      </c>
      <c r="O102" s="2">
        <f>+Tabla17[[#This Row],[FECHA TERMINACIÓN CONTRATO
(dd/mm/aaaa)]]-Tabla17[[#This Row],[FECHA INICIO CONTRATO
(dd/mm/aaaa)]]</f>
        <v>365</v>
      </c>
      <c r="P102" s="2"/>
      <c r="Q102" s="82">
        <v>44841</v>
      </c>
      <c r="R102" s="82">
        <v>45206</v>
      </c>
      <c r="S102" s="83"/>
      <c r="T102" s="28" t="s">
        <v>530</v>
      </c>
      <c r="U102" s="20">
        <v>0.73888888888888893</v>
      </c>
      <c r="V102" s="20">
        <v>0.82779191616121117</v>
      </c>
      <c r="W102" s="34" t="s">
        <v>35</v>
      </c>
      <c r="X102" s="93" t="s">
        <v>531</v>
      </c>
    </row>
    <row r="103" spans="1:24" ht="116" x14ac:dyDescent="0.35">
      <c r="A103" s="28" t="s">
        <v>217</v>
      </c>
      <c r="B103" s="29" t="s">
        <v>355</v>
      </c>
      <c r="C103" s="29" t="s">
        <v>431</v>
      </c>
      <c r="D103" s="55" t="s">
        <v>532</v>
      </c>
      <c r="E103" s="30">
        <v>44844</v>
      </c>
      <c r="F103" s="28" t="s">
        <v>133</v>
      </c>
      <c r="G103" s="41" t="s">
        <v>533</v>
      </c>
      <c r="H103" s="1">
        <v>10829000</v>
      </c>
      <c r="I103" s="29" t="s">
        <v>31</v>
      </c>
      <c r="J103" s="29">
        <v>830013277</v>
      </c>
      <c r="K103" s="29" t="s">
        <v>209</v>
      </c>
      <c r="L103" s="28" t="s">
        <v>534</v>
      </c>
      <c r="M103" s="1"/>
      <c r="N103" s="1">
        <f>+Tabla17[[#This Row],[VALOR INICIAL DEL CONTRATO + IVA]]+Tabla17[[#This Row],[VALOR TOTAL ADICIONES + IVA]]</f>
        <v>10829000</v>
      </c>
      <c r="O103" s="2">
        <f>+Tabla17[[#This Row],[FECHA TERMINACIÓN CONTRATO
(dd/mm/aaaa)]]-Tabla17[[#This Row],[FECHA INICIO CONTRATO
(dd/mm/aaaa)]]</f>
        <v>364</v>
      </c>
      <c r="P103" s="2"/>
      <c r="Q103" s="82">
        <v>44844</v>
      </c>
      <c r="R103" s="82">
        <v>45208</v>
      </c>
      <c r="S103" s="83"/>
      <c r="T103" s="28" t="s">
        <v>535</v>
      </c>
      <c r="U103" s="78">
        <v>0.58330000000000004</v>
      </c>
      <c r="V103" s="78">
        <v>0</v>
      </c>
      <c r="W103" s="34" t="s">
        <v>35</v>
      </c>
      <c r="X103" s="90"/>
    </row>
    <row r="104" spans="1:24" ht="91" x14ac:dyDescent="0.35">
      <c r="A104" s="28" t="s">
        <v>267</v>
      </c>
      <c r="B104" s="28" t="s">
        <v>526</v>
      </c>
      <c r="C104" s="29" t="s">
        <v>211</v>
      </c>
      <c r="D104" s="55" t="s">
        <v>536</v>
      </c>
      <c r="E104" s="30">
        <v>44848</v>
      </c>
      <c r="F104" s="28" t="s">
        <v>133</v>
      </c>
      <c r="G104" s="41" t="s">
        <v>537</v>
      </c>
      <c r="H104" s="1">
        <v>30101814326</v>
      </c>
      <c r="I104" s="29" t="s">
        <v>31</v>
      </c>
      <c r="J104" s="29">
        <v>901643782</v>
      </c>
      <c r="K104" s="29" t="s">
        <v>59</v>
      </c>
      <c r="L104" s="28" t="s">
        <v>538</v>
      </c>
      <c r="M104" s="1"/>
      <c r="N104" s="1">
        <f>+Tabla17[[#This Row],[VALOR INICIAL DEL CONTRATO + IVA]]+Tabla17[[#This Row],[VALOR TOTAL ADICIONES + IVA]]</f>
        <v>30101814326</v>
      </c>
      <c r="O104" s="2">
        <f>+Tabla17[[#This Row],[FECHA TERMINACIÓN CONTRATO
(dd/mm/aaaa)]]-Tabla17[[#This Row],[FECHA INICIO CONTRATO
(dd/mm/aaaa)]]</f>
        <v>1187</v>
      </c>
      <c r="P104" s="2"/>
      <c r="Q104" s="82">
        <v>44855</v>
      </c>
      <c r="R104" s="82">
        <v>46042</v>
      </c>
      <c r="S104" s="84"/>
      <c r="T104" s="94" t="s">
        <v>530</v>
      </c>
      <c r="U104" s="95">
        <v>0.1388888888888889</v>
      </c>
      <c r="V104" s="95">
        <v>9.9099999999999994E-2</v>
      </c>
      <c r="W104" s="34" t="s">
        <v>35</v>
      </c>
      <c r="X104" s="93" t="s">
        <v>539</v>
      </c>
    </row>
    <row r="105" spans="1:24" ht="117" x14ac:dyDescent="0.35">
      <c r="A105" s="28" t="s">
        <v>76</v>
      </c>
      <c r="B105" s="29" t="s">
        <v>415</v>
      </c>
      <c r="C105" s="29" t="s">
        <v>431</v>
      </c>
      <c r="D105" s="55" t="s">
        <v>540</v>
      </c>
      <c r="E105" s="30">
        <v>44848</v>
      </c>
      <c r="F105" s="28" t="s">
        <v>133</v>
      </c>
      <c r="G105" s="41" t="s">
        <v>541</v>
      </c>
      <c r="H105" s="1">
        <v>16923430</v>
      </c>
      <c r="I105" s="29" t="s">
        <v>31</v>
      </c>
      <c r="J105" s="29">
        <v>830065157</v>
      </c>
      <c r="K105" s="29" t="s">
        <v>117</v>
      </c>
      <c r="L105" s="28" t="s">
        <v>542</v>
      </c>
      <c r="M105" s="1"/>
      <c r="N105" s="1">
        <f>+Tabla17[[#This Row],[VALOR INICIAL DEL CONTRATO + IVA]]+Tabla17[[#This Row],[VALOR TOTAL ADICIONES + IVA]]</f>
        <v>16923430</v>
      </c>
      <c r="O105" s="2">
        <f>+Tabla17[[#This Row],[FECHA TERMINACIÓN CONTRATO
(dd/mm/aaaa)]]-Tabla17[[#This Row],[FECHA INICIO CONTRATO
(dd/mm/aaaa)]]</f>
        <v>365</v>
      </c>
      <c r="P105" s="2"/>
      <c r="Q105" s="82">
        <v>44875</v>
      </c>
      <c r="R105" s="82">
        <v>45240</v>
      </c>
      <c r="S105" s="83"/>
      <c r="T105" s="94" t="s">
        <v>419</v>
      </c>
      <c r="U105" s="96">
        <v>1</v>
      </c>
      <c r="V105" s="96">
        <v>0.59</v>
      </c>
      <c r="W105" s="34" t="s">
        <v>35</v>
      </c>
      <c r="X105" s="90"/>
    </row>
    <row r="106" spans="1:24" ht="29" x14ac:dyDescent="0.35">
      <c r="A106" s="28" t="s">
        <v>505</v>
      </c>
      <c r="B106" s="29" t="s">
        <v>543</v>
      </c>
      <c r="C106" s="29" t="s">
        <v>431</v>
      </c>
      <c r="D106" s="55" t="s">
        <v>544</v>
      </c>
      <c r="E106" s="30">
        <v>44858</v>
      </c>
      <c r="F106" s="28" t="s">
        <v>133</v>
      </c>
      <c r="G106" s="41" t="s">
        <v>545</v>
      </c>
      <c r="H106" s="1">
        <v>26009430</v>
      </c>
      <c r="I106" s="29" t="s">
        <v>31</v>
      </c>
      <c r="J106" s="29">
        <v>800046226</v>
      </c>
      <c r="K106" s="29" t="s">
        <v>117</v>
      </c>
      <c r="L106" s="28" t="s">
        <v>546</v>
      </c>
      <c r="M106" s="1"/>
      <c r="N106" s="1">
        <f>+Tabla17[[#This Row],[VALOR INICIAL DEL CONTRATO + IVA]]+Tabla17[[#This Row],[VALOR TOTAL ADICIONES + IVA]]</f>
        <v>26009430</v>
      </c>
      <c r="O106" s="2">
        <f>+Tabla17[[#This Row],[FECHA TERMINACIÓN CONTRATO
(dd/mm/aaaa)]]-Tabla17[[#This Row],[FECHA INICIO CONTRATO
(dd/mm/aaaa)]]</f>
        <v>364</v>
      </c>
      <c r="P106" s="2"/>
      <c r="Q106" s="82">
        <v>44859</v>
      </c>
      <c r="R106" s="82">
        <v>45223</v>
      </c>
      <c r="S106" s="84"/>
      <c r="T106" s="28" t="s">
        <v>547</v>
      </c>
      <c r="U106" s="20">
        <v>0.68130000000000002</v>
      </c>
      <c r="V106" s="20">
        <v>0.56999999999999995</v>
      </c>
      <c r="W106" s="34" t="s">
        <v>35</v>
      </c>
      <c r="X106" s="90"/>
    </row>
    <row r="107" spans="1:24" ht="130" x14ac:dyDescent="0.35">
      <c r="A107" s="28" t="s">
        <v>217</v>
      </c>
      <c r="B107" s="28" t="s">
        <v>548</v>
      </c>
      <c r="C107" s="29" t="s">
        <v>431</v>
      </c>
      <c r="D107" s="55" t="s">
        <v>549</v>
      </c>
      <c r="E107" s="30">
        <v>44855</v>
      </c>
      <c r="F107" s="28" t="s">
        <v>133</v>
      </c>
      <c r="G107" s="41" t="s">
        <v>550</v>
      </c>
      <c r="H107" s="1">
        <v>49896840</v>
      </c>
      <c r="I107" s="29" t="s">
        <v>31</v>
      </c>
      <c r="J107" s="29">
        <v>900032159</v>
      </c>
      <c r="K107" s="29" t="s">
        <v>164</v>
      </c>
      <c r="L107" s="28" t="s">
        <v>237</v>
      </c>
      <c r="M107" s="1"/>
      <c r="N107" s="1">
        <f>+Tabla17[[#This Row],[VALOR INICIAL DEL CONTRATO + IVA]]+Tabla17[[#This Row],[VALOR TOTAL ADICIONES + IVA]]</f>
        <v>49896840</v>
      </c>
      <c r="O107" s="2">
        <f>+Tabla17[[#This Row],[FECHA TERMINACIÓN CONTRATO
(dd/mm/aaaa)]]-Tabla17[[#This Row],[FECHA INICIO CONTRATO
(dd/mm/aaaa)]]</f>
        <v>802</v>
      </c>
      <c r="P107" s="2"/>
      <c r="Q107" s="82">
        <v>44855</v>
      </c>
      <c r="R107" s="82">
        <v>45657</v>
      </c>
      <c r="S107" s="83"/>
      <c r="T107" s="28" t="s">
        <v>551</v>
      </c>
      <c r="U107" s="78">
        <v>0.30769230769230771</v>
      </c>
      <c r="V107" s="78">
        <v>0.18394844643468403</v>
      </c>
      <c r="W107" s="34" t="s">
        <v>35</v>
      </c>
      <c r="X107" s="81" t="s">
        <v>360</v>
      </c>
    </row>
    <row r="108" spans="1:24" ht="52" x14ac:dyDescent="0.35">
      <c r="A108" s="28" t="s">
        <v>76</v>
      </c>
      <c r="B108" s="29" t="s">
        <v>77</v>
      </c>
      <c r="C108" s="29" t="s">
        <v>431</v>
      </c>
      <c r="D108" s="55" t="s">
        <v>552</v>
      </c>
      <c r="E108" s="30">
        <v>44867</v>
      </c>
      <c r="F108" s="28" t="s">
        <v>57</v>
      </c>
      <c r="G108" s="41" t="s">
        <v>553</v>
      </c>
      <c r="H108" s="1">
        <v>31686012</v>
      </c>
      <c r="I108" s="29" t="s">
        <v>31</v>
      </c>
      <c r="J108" s="29">
        <v>900111713</v>
      </c>
      <c r="K108" s="29" t="s">
        <v>164</v>
      </c>
      <c r="L108" s="28" t="s">
        <v>554</v>
      </c>
      <c r="M108" s="1"/>
      <c r="N108" s="1">
        <f>+Tabla17[[#This Row],[VALOR INICIAL DEL CONTRATO + IVA]]+Tabla17[[#This Row],[VALOR TOTAL ADICIONES + IVA]]</f>
        <v>31686012</v>
      </c>
      <c r="O108" s="2">
        <f>+Tabla17[[#This Row],[FECHA TERMINACIÓN CONTRATO
(dd/mm/aaaa)]]-Tabla17[[#This Row],[FECHA INICIO CONTRATO
(dd/mm/aaaa)]]</f>
        <v>364</v>
      </c>
      <c r="P108" s="2"/>
      <c r="Q108" s="82">
        <v>44873</v>
      </c>
      <c r="R108" s="82">
        <v>45237</v>
      </c>
      <c r="S108" s="82">
        <v>45237</v>
      </c>
      <c r="T108" s="28" t="s">
        <v>81</v>
      </c>
      <c r="U108" s="66">
        <v>0.66669999999999996</v>
      </c>
      <c r="V108" s="66">
        <v>0.66669999999999996</v>
      </c>
      <c r="W108" s="34" t="s">
        <v>35</v>
      </c>
      <c r="X108" s="67"/>
    </row>
    <row r="109" spans="1:24" ht="113.15" customHeight="1" x14ac:dyDescent="0.35">
      <c r="A109" s="28" t="s">
        <v>76</v>
      </c>
      <c r="B109" s="29" t="s">
        <v>77</v>
      </c>
      <c r="C109" s="29" t="s">
        <v>431</v>
      </c>
      <c r="D109" s="55" t="s">
        <v>555</v>
      </c>
      <c r="E109" s="30">
        <v>44860</v>
      </c>
      <c r="F109" s="28" t="s">
        <v>133</v>
      </c>
      <c r="G109" s="41" t="s">
        <v>556</v>
      </c>
      <c r="H109" s="1">
        <v>48689511</v>
      </c>
      <c r="I109" s="29" t="s">
        <v>31</v>
      </c>
      <c r="J109" s="29">
        <v>830058081</v>
      </c>
      <c r="K109" s="29" t="s">
        <v>117</v>
      </c>
      <c r="L109" s="28" t="s">
        <v>557</v>
      </c>
      <c r="M109" s="1"/>
      <c r="N109" s="1">
        <f>+Tabla17[[#This Row],[VALOR INICIAL DEL CONTRATO + IVA]]+Tabla17[[#This Row],[VALOR TOTAL ADICIONES + IVA]]</f>
        <v>48689511</v>
      </c>
      <c r="O109" s="2">
        <f>+Tabla17[[#This Row],[FECHA TERMINACIÓN CONTRATO
(dd/mm/aaaa)]]-Tabla17[[#This Row],[FECHA INICIO CONTRATO
(dd/mm/aaaa)]]</f>
        <v>822</v>
      </c>
      <c r="P109" s="2"/>
      <c r="Q109" s="82">
        <v>44860</v>
      </c>
      <c r="R109" s="82">
        <v>45682</v>
      </c>
      <c r="S109" s="83"/>
      <c r="T109" s="28" t="s">
        <v>247</v>
      </c>
      <c r="U109" s="20">
        <v>0.3</v>
      </c>
      <c r="V109" s="20">
        <v>0.06</v>
      </c>
      <c r="W109" s="34" t="s">
        <v>35</v>
      </c>
      <c r="X109" s="90"/>
    </row>
    <row r="110" spans="1:24" ht="65" x14ac:dyDescent="0.35">
      <c r="A110" s="28" t="s">
        <v>505</v>
      </c>
      <c r="B110" s="29" t="s">
        <v>543</v>
      </c>
      <c r="C110" s="29" t="s">
        <v>131</v>
      </c>
      <c r="D110" s="55" t="s">
        <v>558</v>
      </c>
      <c r="E110" s="30">
        <v>44860</v>
      </c>
      <c r="F110" s="28" t="s">
        <v>133</v>
      </c>
      <c r="G110" s="41" t="s">
        <v>559</v>
      </c>
      <c r="H110" s="1">
        <v>111510834</v>
      </c>
      <c r="I110" s="29" t="s">
        <v>31</v>
      </c>
      <c r="J110" s="29">
        <v>830017209</v>
      </c>
      <c r="K110" s="29" t="s">
        <v>117</v>
      </c>
      <c r="L110" s="28" t="s">
        <v>560</v>
      </c>
      <c r="M110" s="1"/>
      <c r="N110" s="1">
        <f>+Tabla17[[#This Row],[VALOR INICIAL DEL CONTRATO + IVA]]+Tabla17[[#This Row],[VALOR TOTAL ADICIONES + IVA]]</f>
        <v>111510834</v>
      </c>
      <c r="O110" s="2">
        <f>+Tabla17[[#This Row],[FECHA TERMINACIÓN CONTRATO
(dd/mm/aaaa)]]-Tabla17[[#This Row],[FECHA INICIO CONTRATO
(dd/mm/aaaa)]]</f>
        <v>426</v>
      </c>
      <c r="P110" s="2"/>
      <c r="Q110" s="82">
        <v>44882</v>
      </c>
      <c r="R110" s="82">
        <v>45308</v>
      </c>
      <c r="S110" s="83"/>
      <c r="T110" s="28" t="s">
        <v>547</v>
      </c>
      <c r="U110" s="20"/>
      <c r="V110" s="20"/>
      <c r="W110" s="34" t="s">
        <v>35</v>
      </c>
      <c r="X110" s="81" t="s">
        <v>1162</v>
      </c>
    </row>
    <row r="111" spans="1:24" ht="78" x14ac:dyDescent="0.35">
      <c r="A111" s="28" t="s">
        <v>76</v>
      </c>
      <c r="B111" s="29" t="s">
        <v>77</v>
      </c>
      <c r="C111" s="29" t="s">
        <v>431</v>
      </c>
      <c r="D111" s="55" t="s">
        <v>561</v>
      </c>
      <c r="E111" s="30">
        <v>44862</v>
      </c>
      <c r="F111" s="28" t="s">
        <v>133</v>
      </c>
      <c r="G111" s="41" t="s">
        <v>562</v>
      </c>
      <c r="H111" s="1">
        <v>120303085</v>
      </c>
      <c r="I111" s="29" t="s">
        <v>31</v>
      </c>
      <c r="J111" s="29">
        <v>900494351</v>
      </c>
      <c r="K111" s="29" t="s">
        <v>164</v>
      </c>
      <c r="L111" s="28" t="s">
        <v>563</v>
      </c>
      <c r="M111" s="1"/>
      <c r="N111" s="1">
        <f>+Tabla17[[#This Row],[VALOR INICIAL DEL CONTRATO + IVA]]+Tabla17[[#This Row],[VALOR TOTAL ADICIONES + IVA]]</f>
        <v>120303085</v>
      </c>
      <c r="O111" s="2">
        <f>+Tabla17[[#This Row],[FECHA TERMINACIÓN CONTRATO
(dd/mm/aaaa)]]-Tabla17[[#This Row],[FECHA INICIO CONTRATO
(dd/mm/aaaa)]]</f>
        <v>730</v>
      </c>
      <c r="P111" s="2"/>
      <c r="Q111" s="82">
        <v>44869</v>
      </c>
      <c r="R111" s="82">
        <v>45599</v>
      </c>
      <c r="S111" s="83"/>
      <c r="T111" s="28" t="s">
        <v>81</v>
      </c>
      <c r="U111" s="20"/>
      <c r="V111" s="20"/>
      <c r="W111" s="34" t="s">
        <v>35</v>
      </c>
      <c r="X111" s="90" t="s">
        <v>1162</v>
      </c>
    </row>
    <row r="112" spans="1:24" ht="117" x14ac:dyDescent="0.35">
      <c r="A112" s="28" t="s">
        <v>217</v>
      </c>
      <c r="B112" s="29" t="s">
        <v>218</v>
      </c>
      <c r="C112" s="29" t="s">
        <v>431</v>
      </c>
      <c r="D112" s="55" t="s">
        <v>564</v>
      </c>
      <c r="E112" s="30">
        <v>44868</v>
      </c>
      <c r="F112" s="28" t="s">
        <v>244</v>
      </c>
      <c r="G112" s="41" t="s">
        <v>565</v>
      </c>
      <c r="H112" s="1">
        <v>49405857</v>
      </c>
      <c r="I112" s="29" t="s">
        <v>31</v>
      </c>
      <c r="J112" s="29">
        <v>900531376</v>
      </c>
      <c r="K112" s="29" t="s">
        <v>171</v>
      </c>
      <c r="L112" s="28" t="s">
        <v>566</v>
      </c>
      <c r="M112" s="1"/>
      <c r="N112" s="1">
        <f>+Tabla17[[#This Row],[VALOR INICIAL DEL CONTRATO + IVA]]+Tabla17[[#This Row],[VALOR TOTAL ADICIONES + IVA]]</f>
        <v>49405857</v>
      </c>
      <c r="O112" s="2">
        <f>+Tabla17[[#This Row],[FECHA TERMINACIÓN CONTRATO
(dd/mm/aaaa)]]-Tabla17[[#This Row],[FECHA INICIO CONTRATO
(dd/mm/aaaa)]]</f>
        <v>1095</v>
      </c>
      <c r="P112" s="2"/>
      <c r="Q112" s="82">
        <v>44873</v>
      </c>
      <c r="R112" s="82">
        <v>45968</v>
      </c>
      <c r="S112" s="83"/>
      <c r="T112" s="28" t="s">
        <v>279</v>
      </c>
      <c r="U112" s="78">
        <v>0.22220000000000001</v>
      </c>
      <c r="V112" s="78">
        <v>0.80649999999999999</v>
      </c>
      <c r="W112" s="34" t="s">
        <v>35</v>
      </c>
      <c r="X112" s="90"/>
    </row>
    <row r="113" spans="1:24" ht="65" x14ac:dyDescent="0.35">
      <c r="A113" s="28" t="s">
        <v>76</v>
      </c>
      <c r="B113" s="29" t="s">
        <v>77</v>
      </c>
      <c r="C113" s="29" t="s">
        <v>431</v>
      </c>
      <c r="D113" s="55" t="s">
        <v>567</v>
      </c>
      <c r="E113" s="30">
        <v>44874</v>
      </c>
      <c r="F113" s="97" t="s">
        <v>362</v>
      </c>
      <c r="G113" s="41" t="s">
        <v>568</v>
      </c>
      <c r="H113" s="1">
        <v>44863000</v>
      </c>
      <c r="I113" s="29" t="s">
        <v>31</v>
      </c>
      <c r="J113" s="29">
        <v>900077267</v>
      </c>
      <c r="K113" s="29" t="s">
        <v>297</v>
      </c>
      <c r="L113" s="28" t="s">
        <v>569</v>
      </c>
      <c r="M113" s="1"/>
      <c r="N113" s="1">
        <f>+Tabla17[[#This Row],[VALOR INICIAL DEL CONTRATO + IVA]]+Tabla17[[#This Row],[VALOR TOTAL ADICIONES + IVA]]</f>
        <v>44863000</v>
      </c>
      <c r="O113" s="2">
        <f>+Tabla17[[#This Row],[FECHA TERMINACIÓN CONTRATO
(dd/mm/aaaa)]]-Tabla17[[#This Row],[FECHA INICIO CONTRATO
(dd/mm/aaaa)]]</f>
        <v>364</v>
      </c>
      <c r="P113" s="2"/>
      <c r="Q113" s="82">
        <v>44874</v>
      </c>
      <c r="R113" s="82">
        <v>45238</v>
      </c>
      <c r="S113" s="83"/>
      <c r="T113" s="28" t="s">
        <v>137</v>
      </c>
      <c r="U113" s="20">
        <v>0.57999999999999996</v>
      </c>
      <c r="V113" s="20">
        <v>0.57999999999999996</v>
      </c>
      <c r="W113" s="34" t="s">
        <v>35</v>
      </c>
      <c r="X113" s="81"/>
    </row>
    <row r="114" spans="1:24" ht="65" x14ac:dyDescent="0.35">
      <c r="A114" s="28" t="s">
        <v>76</v>
      </c>
      <c r="B114" s="29" t="s">
        <v>77</v>
      </c>
      <c r="C114" s="29" t="s">
        <v>431</v>
      </c>
      <c r="D114" s="55" t="s">
        <v>570</v>
      </c>
      <c r="E114" s="30">
        <v>44874</v>
      </c>
      <c r="F114" s="97" t="s">
        <v>362</v>
      </c>
      <c r="G114" s="41" t="s">
        <v>571</v>
      </c>
      <c r="H114" s="1">
        <v>7412975</v>
      </c>
      <c r="I114" s="29" t="s">
        <v>31</v>
      </c>
      <c r="J114" s="29">
        <v>901277134</v>
      </c>
      <c r="K114" s="29" t="s">
        <v>32</v>
      </c>
      <c r="L114" s="28" t="s">
        <v>572</v>
      </c>
      <c r="M114" s="1"/>
      <c r="N114" s="1">
        <f>+Tabla17[[#This Row],[VALOR INICIAL DEL CONTRATO + IVA]]+Tabla17[[#This Row],[VALOR TOTAL ADICIONES + IVA]]</f>
        <v>7412975</v>
      </c>
      <c r="O114" s="2">
        <f>+Tabla17[[#This Row],[FECHA TERMINACIÓN CONTRATO
(dd/mm/aaaa)]]-Tabla17[[#This Row],[FECHA INICIO CONTRATO
(dd/mm/aaaa)]]</f>
        <v>1095</v>
      </c>
      <c r="P114" s="2"/>
      <c r="Q114" s="82">
        <v>44896</v>
      </c>
      <c r="R114" s="82">
        <v>45991</v>
      </c>
      <c r="S114" s="83"/>
      <c r="T114" s="28" t="s">
        <v>137</v>
      </c>
      <c r="U114" s="20">
        <v>0.2</v>
      </c>
      <c r="V114" s="20">
        <v>0.33</v>
      </c>
      <c r="W114" s="34" t="s">
        <v>35</v>
      </c>
      <c r="X114" s="81"/>
    </row>
    <row r="115" spans="1:24" ht="52" x14ac:dyDescent="0.35">
      <c r="A115" s="28" t="s">
        <v>76</v>
      </c>
      <c r="B115" s="29" t="s">
        <v>77</v>
      </c>
      <c r="C115" s="29" t="s">
        <v>431</v>
      </c>
      <c r="D115" s="55" t="s">
        <v>573</v>
      </c>
      <c r="E115" s="30">
        <v>44875</v>
      </c>
      <c r="F115" s="28" t="s">
        <v>133</v>
      </c>
      <c r="G115" s="41" t="s">
        <v>574</v>
      </c>
      <c r="H115" s="1">
        <v>38880000</v>
      </c>
      <c r="I115" s="29" t="s">
        <v>66</v>
      </c>
      <c r="J115" s="29">
        <v>1016041679</v>
      </c>
      <c r="K115" s="32"/>
      <c r="L115" s="28" t="s">
        <v>575</v>
      </c>
      <c r="M115" s="1"/>
      <c r="N115" s="1">
        <f>+Tabla17[[#This Row],[VALOR INICIAL DEL CONTRATO + IVA]]+Tabla17[[#This Row],[VALOR TOTAL ADICIONES + IVA]]</f>
        <v>38880000</v>
      </c>
      <c r="O115" s="2">
        <f>+Tabla17[[#This Row],[FECHA TERMINACIÓN CONTRATO
(dd/mm/aaaa)]]-Tabla17[[#This Row],[FECHA INICIO CONTRATO
(dd/mm/aaaa)]]</f>
        <v>364</v>
      </c>
      <c r="P115" s="2"/>
      <c r="Q115" s="82">
        <v>44913</v>
      </c>
      <c r="R115" s="82">
        <v>45277</v>
      </c>
      <c r="S115" s="83"/>
      <c r="T115" s="28" t="s">
        <v>137</v>
      </c>
      <c r="U115" s="20">
        <v>0.5</v>
      </c>
      <c r="V115" s="20">
        <v>0.5</v>
      </c>
      <c r="W115" s="34" t="s">
        <v>35</v>
      </c>
      <c r="X115" s="81"/>
    </row>
    <row r="116" spans="1:24" ht="104" x14ac:dyDescent="0.35">
      <c r="A116" s="28" t="s">
        <v>76</v>
      </c>
      <c r="B116" s="29" t="s">
        <v>77</v>
      </c>
      <c r="C116" s="29" t="s">
        <v>431</v>
      </c>
      <c r="D116" s="55" t="s">
        <v>576</v>
      </c>
      <c r="E116" s="30">
        <v>44880</v>
      </c>
      <c r="F116" s="28" t="s">
        <v>863</v>
      </c>
      <c r="G116" s="41" t="s">
        <v>577</v>
      </c>
      <c r="H116" s="1">
        <v>6076018239</v>
      </c>
      <c r="I116" s="29" t="s">
        <v>31</v>
      </c>
      <c r="J116" s="32">
        <v>901054010</v>
      </c>
      <c r="K116" s="29" t="s">
        <v>164</v>
      </c>
      <c r="L116" s="28" t="s">
        <v>578</v>
      </c>
      <c r="M116" s="1"/>
      <c r="N116" s="1">
        <f>+Tabla17[[#This Row],[VALOR INICIAL DEL CONTRATO + IVA]]+Tabla17[[#This Row],[VALOR TOTAL ADICIONES + IVA]]</f>
        <v>6076018239</v>
      </c>
      <c r="O116" s="2">
        <f>+Tabla17[[#This Row],[FECHA TERMINACIÓN CONTRATO
(dd/mm/aaaa)]]-Tabla17[[#This Row],[FECHA INICIO CONTRATO
(dd/mm/aaaa)]]</f>
        <v>272</v>
      </c>
      <c r="P116" s="2"/>
      <c r="Q116" s="82">
        <v>44881</v>
      </c>
      <c r="R116" s="82">
        <v>45153</v>
      </c>
      <c r="S116" s="83"/>
      <c r="T116" s="28" t="s">
        <v>579</v>
      </c>
      <c r="U116" s="20">
        <v>0.85</v>
      </c>
      <c r="V116" s="20">
        <v>0.8</v>
      </c>
      <c r="W116" s="34" t="s">
        <v>35</v>
      </c>
      <c r="X116" s="81"/>
    </row>
    <row r="117" spans="1:24" ht="78" x14ac:dyDescent="0.35">
      <c r="A117" s="28" t="s">
        <v>252</v>
      </c>
      <c r="B117" s="28" t="s">
        <v>339</v>
      </c>
      <c r="C117" s="29" t="s">
        <v>131</v>
      </c>
      <c r="D117" s="55" t="s">
        <v>580</v>
      </c>
      <c r="E117" s="30">
        <v>44883</v>
      </c>
      <c r="F117" s="97" t="s">
        <v>133</v>
      </c>
      <c r="G117" s="41" t="s">
        <v>581</v>
      </c>
      <c r="H117" s="1">
        <v>95104800</v>
      </c>
      <c r="I117" s="29" t="s">
        <v>31</v>
      </c>
      <c r="J117" s="29">
        <v>900943048</v>
      </c>
      <c r="K117" s="29" t="s">
        <v>164</v>
      </c>
      <c r="L117" s="28" t="s">
        <v>582</v>
      </c>
      <c r="M117" s="1"/>
      <c r="N117" s="1">
        <f>+Tabla17[[#This Row],[VALOR INICIAL DEL CONTRATO + IVA]]+Tabla17[[#This Row],[VALOR TOTAL ADICIONES + IVA]]</f>
        <v>95104800</v>
      </c>
      <c r="O117" s="2">
        <f>+Tabla17[[#This Row],[FECHA TERMINACIÓN CONTRATO
(dd/mm/aaaa)]]-Tabla17[[#This Row],[FECHA INICIO CONTRATO
(dd/mm/aaaa)]]</f>
        <v>364</v>
      </c>
      <c r="P117" s="2"/>
      <c r="Q117" s="82">
        <v>44901</v>
      </c>
      <c r="R117" s="82">
        <v>45265</v>
      </c>
      <c r="S117" s="83"/>
      <c r="T117" s="28" t="s">
        <v>583</v>
      </c>
      <c r="U117" s="20">
        <v>0.54</v>
      </c>
      <c r="V117" s="20">
        <v>0.3</v>
      </c>
      <c r="W117" s="34" t="s">
        <v>35</v>
      </c>
      <c r="X117" s="81"/>
    </row>
    <row r="118" spans="1:24" ht="52" x14ac:dyDescent="0.35">
      <c r="A118" s="28" t="s">
        <v>217</v>
      </c>
      <c r="B118" s="29" t="s">
        <v>218</v>
      </c>
      <c r="C118" s="29" t="s">
        <v>211</v>
      </c>
      <c r="D118" s="55" t="s">
        <v>584</v>
      </c>
      <c r="E118" s="30">
        <v>44883</v>
      </c>
      <c r="F118" s="28" t="s">
        <v>133</v>
      </c>
      <c r="G118" s="41" t="s">
        <v>585</v>
      </c>
      <c r="H118" s="1">
        <v>2909518426</v>
      </c>
      <c r="I118" s="29" t="s">
        <v>31</v>
      </c>
      <c r="J118" s="29">
        <v>800058607</v>
      </c>
      <c r="K118" s="29" t="s">
        <v>153</v>
      </c>
      <c r="L118" s="28" t="s">
        <v>586</v>
      </c>
      <c r="M118" s="1"/>
      <c r="N118" s="1">
        <f>+Tabla17[[#This Row],[VALOR INICIAL DEL CONTRATO + IVA]]+Tabla17[[#This Row],[VALOR TOTAL ADICIONES + IVA]]</f>
        <v>2909518426</v>
      </c>
      <c r="O118" s="2">
        <f>+Tabla17[[#This Row],[FECHA TERMINACIÓN CONTRATO
(dd/mm/aaaa)]]-Tabla17[[#This Row],[FECHA INICIO CONTRATO
(dd/mm/aaaa)]]</f>
        <v>730</v>
      </c>
      <c r="P118" s="2"/>
      <c r="Q118" s="82">
        <v>44883</v>
      </c>
      <c r="R118" s="82">
        <v>45613</v>
      </c>
      <c r="S118" s="83"/>
      <c r="T118" s="28" t="s">
        <v>279</v>
      </c>
      <c r="U118" s="78">
        <v>0.33329999999999999</v>
      </c>
      <c r="V118" s="78">
        <v>0.2535</v>
      </c>
      <c r="W118" s="34" t="s">
        <v>35</v>
      </c>
      <c r="X118" s="81"/>
    </row>
    <row r="119" spans="1:24" ht="65" x14ac:dyDescent="0.35">
      <c r="A119" s="28" t="s">
        <v>76</v>
      </c>
      <c r="B119" s="29" t="s">
        <v>77</v>
      </c>
      <c r="C119" s="29" t="s">
        <v>431</v>
      </c>
      <c r="D119" s="55" t="s">
        <v>587</v>
      </c>
      <c r="E119" s="30">
        <v>44880</v>
      </c>
      <c r="F119" s="28" t="s">
        <v>133</v>
      </c>
      <c r="G119" s="41" t="s">
        <v>588</v>
      </c>
      <c r="H119" s="1">
        <v>29250200</v>
      </c>
      <c r="I119" s="29" t="s">
        <v>31</v>
      </c>
      <c r="J119" s="29">
        <v>800043857</v>
      </c>
      <c r="K119" s="29" t="s">
        <v>42</v>
      </c>
      <c r="L119" s="28" t="s">
        <v>589</v>
      </c>
      <c r="M119" s="1"/>
      <c r="N119" s="1">
        <f>+Tabla17[[#This Row],[VALOR INICIAL DEL CONTRATO + IVA]]+Tabla17[[#This Row],[VALOR TOTAL ADICIONES + IVA]]</f>
        <v>29250200</v>
      </c>
      <c r="O119" s="2">
        <f>+Tabla17[[#This Row],[FECHA TERMINACIÓN CONTRATO
(dd/mm/aaaa)]]-Tabla17[[#This Row],[FECHA INICIO CONTRATO
(dd/mm/aaaa)]]</f>
        <v>730</v>
      </c>
      <c r="P119" s="2"/>
      <c r="Q119" s="82">
        <v>44881</v>
      </c>
      <c r="R119" s="82">
        <v>45611</v>
      </c>
      <c r="S119" s="83"/>
      <c r="T119" s="28" t="s">
        <v>137</v>
      </c>
      <c r="U119" s="20">
        <v>0.28999999999999998</v>
      </c>
      <c r="V119" s="20">
        <v>0.28999999999999998</v>
      </c>
      <c r="W119" s="34" t="s">
        <v>35</v>
      </c>
      <c r="X119" s="81"/>
    </row>
    <row r="120" spans="1:24" ht="101.5" x14ac:dyDescent="0.35">
      <c r="A120" s="28" t="s">
        <v>217</v>
      </c>
      <c r="B120" s="28" t="s">
        <v>515</v>
      </c>
      <c r="C120" s="29" t="s">
        <v>431</v>
      </c>
      <c r="D120" s="55" t="s">
        <v>590</v>
      </c>
      <c r="E120" s="30">
        <v>44890</v>
      </c>
      <c r="F120" s="28" t="s">
        <v>133</v>
      </c>
      <c r="G120" s="41" t="s">
        <v>591</v>
      </c>
      <c r="H120" s="1">
        <v>12000000</v>
      </c>
      <c r="I120" s="29" t="s">
        <v>31</v>
      </c>
      <c r="J120" s="29">
        <v>901033334</v>
      </c>
      <c r="K120" s="29" t="s">
        <v>297</v>
      </c>
      <c r="L120" s="28" t="s">
        <v>592</v>
      </c>
      <c r="M120" s="1"/>
      <c r="N120" s="1">
        <f>+Tabla17[[#This Row],[VALOR INICIAL DEL CONTRATO + IVA]]+Tabla17[[#This Row],[VALOR TOTAL ADICIONES + IVA]]</f>
        <v>12000000</v>
      </c>
      <c r="O120" s="2">
        <f>+Tabla17[[#This Row],[FECHA TERMINACIÓN CONTRATO
(dd/mm/aaaa)]]-Tabla17[[#This Row],[FECHA INICIO CONTRATO
(dd/mm/aaaa)]]</f>
        <v>364</v>
      </c>
      <c r="P120" s="2"/>
      <c r="Q120" s="82">
        <v>44917</v>
      </c>
      <c r="R120" s="82">
        <v>45281</v>
      </c>
      <c r="S120" s="83"/>
      <c r="T120" s="28" t="s">
        <v>487</v>
      </c>
      <c r="U120" s="20">
        <v>0.5</v>
      </c>
      <c r="V120" s="20">
        <v>1</v>
      </c>
      <c r="W120" s="34" t="s">
        <v>35</v>
      </c>
      <c r="X120" s="81" t="s">
        <v>593</v>
      </c>
    </row>
    <row r="121" spans="1:24" ht="78" x14ac:dyDescent="0.35">
      <c r="A121" s="28" t="s">
        <v>54</v>
      </c>
      <c r="B121" s="28" t="s">
        <v>594</v>
      </c>
      <c r="C121" s="29" t="s">
        <v>131</v>
      </c>
      <c r="D121" s="55" t="s">
        <v>595</v>
      </c>
      <c r="E121" s="30">
        <v>44895</v>
      </c>
      <c r="F121" s="28" t="s">
        <v>133</v>
      </c>
      <c r="G121" s="41" t="s">
        <v>596</v>
      </c>
      <c r="H121" s="1">
        <v>339571303</v>
      </c>
      <c r="I121" s="29" t="s">
        <v>31</v>
      </c>
      <c r="J121" s="29">
        <v>900518919</v>
      </c>
      <c r="K121" s="29" t="s">
        <v>153</v>
      </c>
      <c r="L121" s="28" t="s">
        <v>597</v>
      </c>
      <c r="M121" s="1"/>
      <c r="N121" s="1">
        <f>+Tabla17[[#This Row],[VALOR INICIAL DEL CONTRATO + IVA]]+Tabla17[[#This Row],[VALOR TOTAL ADICIONES + IVA]]</f>
        <v>339571303</v>
      </c>
      <c r="O121" s="2">
        <f>+Tabla17[[#This Row],[FECHA TERMINACIÓN CONTRATO
(dd/mm/aaaa)]]-Tabla17[[#This Row],[FECHA INICIO CONTRATO
(dd/mm/aaaa)]]</f>
        <v>1339</v>
      </c>
      <c r="P121" s="2"/>
      <c r="Q121" s="82">
        <v>44895</v>
      </c>
      <c r="R121" s="82">
        <v>46234</v>
      </c>
      <c r="S121" s="83"/>
      <c r="T121" s="28" t="s">
        <v>598</v>
      </c>
      <c r="U121" s="20">
        <v>0.15</v>
      </c>
      <c r="V121" s="20">
        <v>0.24</v>
      </c>
      <c r="W121" s="34" t="s">
        <v>35</v>
      </c>
      <c r="X121" s="90"/>
    </row>
    <row r="122" spans="1:24" ht="65" x14ac:dyDescent="0.35">
      <c r="A122" s="28" t="s">
        <v>217</v>
      </c>
      <c r="B122" s="29" t="s">
        <v>218</v>
      </c>
      <c r="C122" s="29" t="s">
        <v>431</v>
      </c>
      <c r="D122" s="55" t="s">
        <v>599</v>
      </c>
      <c r="E122" s="30">
        <v>44895</v>
      </c>
      <c r="F122" s="29" t="s">
        <v>133</v>
      </c>
      <c r="G122" s="41" t="s">
        <v>600</v>
      </c>
      <c r="H122" s="1">
        <v>31950582</v>
      </c>
      <c r="I122" s="29" t="s">
        <v>31</v>
      </c>
      <c r="J122" s="29">
        <v>800210453</v>
      </c>
      <c r="K122" s="29" t="s">
        <v>32</v>
      </c>
      <c r="L122" s="28" t="s">
        <v>601</v>
      </c>
      <c r="M122" s="1"/>
      <c r="N122" s="1">
        <f>+Tabla17[[#This Row],[VALOR INICIAL DEL CONTRATO + IVA]]+Tabla17[[#This Row],[VALOR TOTAL ADICIONES + IVA]]</f>
        <v>31950582</v>
      </c>
      <c r="O122" s="2">
        <f>+Tabla17[[#This Row],[FECHA TERMINACIÓN CONTRATO
(dd/mm/aaaa)]]-Tabla17[[#This Row],[FECHA INICIO CONTRATO
(dd/mm/aaaa)]]</f>
        <v>730</v>
      </c>
      <c r="P122" s="2"/>
      <c r="Q122" s="82">
        <v>44901</v>
      </c>
      <c r="R122" s="82">
        <v>45631</v>
      </c>
      <c r="S122" s="83"/>
      <c r="T122" s="28" t="s">
        <v>279</v>
      </c>
      <c r="U122" s="20">
        <v>0.14000000000000001</v>
      </c>
      <c r="V122" s="20">
        <v>0.25</v>
      </c>
      <c r="W122" s="34" t="s">
        <v>35</v>
      </c>
      <c r="X122" s="90"/>
    </row>
    <row r="123" spans="1:24" ht="65" x14ac:dyDescent="0.35">
      <c r="A123" s="28" t="s">
        <v>54</v>
      </c>
      <c r="B123" s="34" t="s">
        <v>594</v>
      </c>
      <c r="C123" s="29" t="s">
        <v>431</v>
      </c>
      <c r="D123" s="55" t="s">
        <v>602</v>
      </c>
      <c r="E123" s="30">
        <v>44896</v>
      </c>
      <c r="F123" s="28" t="s">
        <v>133</v>
      </c>
      <c r="G123" s="41" t="s">
        <v>603</v>
      </c>
      <c r="H123" s="1">
        <v>236375483</v>
      </c>
      <c r="I123" s="29" t="s">
        <v>31</v>
      </c>
      <c r="J123" s="29">
        <v>900687292</v>
      </c>
      <c r="K123" s="29" t="s">
        <v>171</v>
      </c>
      <c r="L123" s="28" t="s">
        <v>604</v>
      </c>
      <c r="M123" s="1"/>
      <c r="N123" s="1">
        <f>+Tabla17[[#This Row],[VALOR INICIAL DEL CONTRATO + IVA]]+Tabla17[[#This Row],[VALOR TOTAL ADICIONES + IVA]]</f>
        <v>236375483</v>
      </c>
      <c r="O123" s="2">
        <f>+Tabla17[[#This Row],[FECHA TERMINACIÓN CONTRATO
(dd/mm/aaaa)]]-Tabla17[[#This Row],[FECHA INICIO CONTRATO
(dd/mm/aaaa)]]</f>
        <v>1445</v>
      </c>
      <c r="P123" s="2"/>
      <c r="Q123" s="82">
        <v>44911</v>
      </c>
      <c r="R123" s="82">
        <v>46356</v>
      </c>
      <c r="S123" s="83"/>
      <c r="T123" s="28" t="s">
        <v>598</v>
      </c>
      <c r="U123" s="20">
        <v>0.14000000000000001</v>
      </c>
      <c r="V123" s="20">
        <v>0.25</v>
      </c>
      <c r="W123" s="34" t="s">
        <v>35</v>
      </c>
      <c r="X123" s="90"/>
    </row>
    <row r="124" spans="1:24" ht="91" x14ac:dyDescent="0.35">
      <c r="A124" s="28" t="s">
        <v>217</v>
      </c>
      <c r="B124" s="29" t="s">
        <v>218</v>
      </c>
      <c r="C124" s="29" t="s">
        <v>431</v>
      </c>
      <c r="D124" s="55" t="s">
        <v>605</v>
      </c>
      <c r="E124" s="30">
        <v>44900</v>
      </c>
      <c r="F124" s="28" t="s">
        <v>133</v>
      </c>
      <c r="G124" s="41" t="s">
        <v>606</v>
      </c>
      <c r="H124" s="1">
        <v>354482680</v>
      </c>
      <c r="I124" s="29" t="s">
        <v>31</v>
      </c>
      <c r="J124" s="29">
        <v>900531376</v>
      </c>
      <c r="K124" s="29" t="s">
        <v>171</v>
      </c>
      <c r="L124" s="28" t="s">
        <v>566</v>
      </c>
      <c r="M124" s="1"/>
      <c r="N124" s="1">
        <f>+Tabla17[[#This Row],[VALOR INICIAL DEL CONTRATO + IVA]]+Tabla17[[#This Row],[VALOR TOTAL ADICIONES + IVA]]</f>
        <v>354482680</v>
      </c>
      <c r="O124" s="2">
        <f>+Tabla17[[#This Row],[FECHA TERMINACIÓN CONTRATO
(dd/mm/aaaa)]]-Tabla17[[#This Row],[FECHA INICIO CONTRATO
(dd/mm/aaaa)]]</f>
        <v>364</v>
      </c>
      <c r="P124" s="2"/>
      <c r="Q124" s="82">
        <v>44900</v>
      </c>
      <c r="R124" s="82">
        <v>45264</v>
      </c>
      <c r="S124" s="83"/>
      <c r="T124" s="29" t="s">
        <v>261</v>
      </c>
      <c r="U124" s="20">
        <v>0.57999999999999996</v>
      </c>
      <c r="V124" s="20">
        <v>0.5</v>
      </c>
      <c r="W124" s="34" t="s">
        <v>35</v>
      </c>
      <c r="X124" s="90"/>
    </row>
    <row r="125" spans="1:24" ht="52" x14ac:dyDescent="0.35">
      <c r="A125" s="28" t="s">
        <v>252</v>
      </c>
      <c r="B125" s="28" t="s">
        <v>253</v>
      </c>
      <c r="C125" s="29" t="s">
        <v>431</v>
      </c>
      <c r="D125" s="55" t="s">
        <v>607</v>
      </c>
      <c r="E125" s="30">
        <v>44907</v>
      </c>
      <c r="F125" s="28" t="s">
        <v>133</v>
      </c>
      <c r="G125" s="41" t="s">
        <v>608</v>
      </c>
      <c r="H125" s="1">
        <v>37032800</v>
      </c>
      <c r="I125" s="29" t="s">
        <v>31</v>
      </c>
      <c r="J125" s="29">
        <v>830109723</v>
      </c>
      <c r="K125" s="29" t="s">
        <v>117</v>
      </c>
      <c r="L125" s="28" t="s">
        <v>609</v>
      </c>
      <c r="M125" s="1"/>
      <c r="N125" s="1">
        <f>+Tabla17[[#This Row],[VALOR INICIAL DEL CONTRATO + IVA]]+Tabla17[[#This Row],[VALOR TOTAL ADICIONES + IVA]]</f>
        <v>37032800</v>
      </c>
      <c r="O125" s="2">
        <f>+Tabla17[[#This Row],[FECHA TERMINACIÓN CONTRATO
(dd/mm/aaaa)]]-Tabla17[[#This Row],[FECHA INICIO CONTRATO
(dd/mm/aaaa)]]</f>
        <v>365</v>
      </c>
      <c r="P125" s="2"/>
      <c r="Q125" s="82">
        <v>44915</v>
      </c>
      <c r="R125" s="82">
        <v>45280</v>
      </c>
      <c r="S125" s="84"/>
      <c r="T125" s="28" t="s">
        <v>610</v>
      </c>
      <c r="U125" s="20">
        <v>0.53</v>
      </c>
      <c r="V125" s="20">
        <v>0.97</v>
      </c>
      <c r="W125" s="34" t="s">
        <v>35</v>
      </c>
      <c r="X125" s="98" t="s">
        <v>611</v>
      </c>
    </row>
    <row r="126" spans="1:24" ht="91" x14ac:dyDescent="0.35">
      <c r="A126" s="28" t="s">
        <v>76</v>
      </c>
      <c r="B126" s="29" t="s">
        <v>77</v>
      </c>
      <c r="C126" s="29" t="s">
        <v>431</v>
      </c>
      <c r="D126" s="55" t="s">
        <v>612</v>
      </c>
      <c r="E126" s="30">
        <v>44907</v>
      </c>
      <c r="F126" s="28" t="s">
        <v>133</v>
      </c>
      <c r="G126" s="41" t="s">
        <v>613</v>
      </c>
      <c r="H126" s="1">
        <v>29933141</v>
      </c>
      <c r="I126" s="29" t="s">
        <v>31</v>
      </c>
      <c r="J126" s="29">
        <v>901004967</v>
      </c>
      <c r="K126" s="29" t="s">
        <v>112</v>
      </c>
      <c r="L126" s="28" t="s">
        <v>614</v>
      </c>
      <c r="M126" s="1"/>
      <c r="N126" s="1">
        <f>+Tabla17[[#This Row],[VALOR INICIAL DEL CONTRATO + IVA]]+Tabla17[[#This Row],[VALOR TOTAL ADICIONES + IVA]]</f>
        <v>29933141</v>
      </c>
      <c r="O126" s="2">
        <f>+Tabla17[[#This Row],[FECHA TERMINACIÓN CONTRATO
(dd/mm/aaaa)]]-Tabla17[[#This Row],[FECHA INICIO CONTRATO
(dd/mm/aaaa)]]</f>
        <v>730</v>
      </c>
      <c r="P126" s="2"/>
      <c r="Q126" s="82">
        <v>44907</v>
      </c>
      <c r="R126" s="82">
        <v>45637</v>
      </c>
      <c r="S126" s="83"/>
      <c r="T126" s="28" t="s">
        <v>137</v>
      </c>
      <c r="U126" s="20">
        <v>0.25</v>
      </c>
      <c r="V126" s="20">
        <v>1</v>
      </c>
      <c r="W126" s="34" t="s">
        <v>35</v>
      </c>
      <c r="X126" s="90"/>
    </row>
    <row r="127" spans="1:24" ht="104" x14ac:dyDescent="0.35">
      <c r="A127" s="28" t="s">
        <v>505</v>
      </c>
      <c r="B127" s="29" t="s">
        <v>543</v>
      </c>
      <c r="C127" s="29" t="s">
        <v>431</v>
      </c>
      <c r="D127" s="55" t="s">
        <v>615</v>
      </c>
      <c r="E127" s="30">
        <v>44910</v>
      </c>
      <c r="F127" s="28" t="s">
        <v>133</v>
      </c>
      <c r="G127" s="41" t="s">
        <v>616</v>
      </c>
      <c r="H127" s="1">
        <v>39984000</v>
      </c>
      <c r="I127" s="29" t="s">
        <v>31</v>
      </c>
      <c r="J127" s="29">
        <v>830099102</v>
      </c>
      <c r="K127" s="29" t="s">
        <v>42</v>
      </c>
      <c r="L127" s="28" t="s">
        <v>617</v>
      </c>
      <c r="M127" s="1"/>
      <c r="N127" s="1">
        <f>+Tabla17[[#This Row],[VALOR INICIAL DEL CONTRATO + IVA]]+Tabla17[[#This Row],[VALOR TOTAL ADICIONES + IVA]]</f>
        <v>39984000</v>
      </c>
      <c r="O127" s="2">
        <f>+Tabla17[[#This Row],[FECHA TERMINACIÓN CONTRATO
(dd/mm/aaaa)]]-Tabla17[[#This Row],[FECHA INICIO CONTRATO
(dd/mm/aaaa)]]</f>
        <v>364</v>
      </c>
      <c r="P127" s="2"/>
      <c r="Q127" s="82">
        <v>44927</v>
      </c>
      <c r="R127" s="82">
        <v>45291</v>
      </c>
      <c r="S127" s="83"/>
      <c r="T127" s="28" t="s">
        <v>547</v>
      </c>
      <c r="U127" s="20"/>
      <c r="V127" s="20"/>
      <c r="W127" s="34" t="s">
        <v>35</v>
      </c>
      <c r="X127" s="90" t="s">
        <v>1162</v>
      </c>
    </row>
    <row r="128" spans="1:24" ht="58" x14ac:dyDescent="0.35">
      <c r="A128" s="28" t="s">
        <v>217</v>
      </c>
      <c r="B128" s="29" t="s">
        <v>355</v>
      </c>
      <c r="C128" s="29" t="s">
        <v>431</v>
      </c>
      <c r="D128" s="55" t="s">
        <v>618</v>
      </c>
      <c r="E128" s="30">
        <v>44910</v>
      </c>
      <c r="F128" s="28" t="s">
        <v>133</v>
      </c>
      <c r="G128" s="41" t="s">
        <v>619</v>
      </c>
      <c r="H128" s="1">
        <v>18191558</v>
      </c>
      <c r="I128" s="29" t="s">
        <v>31</v>
      </c>
      <c r="J128" s="29">
        <v>8001030528</v>
      </c>
      <c r="K128" s="29" t="s">
        <v>117</v>
      </c>
      <c r="L128" s="28" t="s">
        <v>620</v>
      </c>
      <c r="M128" s="1"/>
      <c r="N128" s="1">
        <f>+Tabla17[[#This Row],[VALOR INICIAL DEL CONTRATO + IVA]]+Tabla17[[#This Row],[VALOR TOTAL ADICIONES + IVA]]</f>
        <v>18191558</v>
      </c>
      <c r="O128" s="2">
        <f>+Tabla17[[#This Row],[FECHA TERMINACIÓN CONTRATO
(dd/mm/aaaa)]]-Tabla17[[#This Row],[FECHA INICIO CONTRATO
(dd/mm/aaaa)]]</f>
        <v>731</v>
      </c>
      <c r="P128" s="2"/>
      <c r="Q128" s="82">
        <v>44911</v>
      </c>
      <c r="R128" s="82">
        <v>45642</v>
      </c>
      <c r="S128" s="83"/>
      <c r="T128" s="28" t="s">
        <v>407</v>
      </c>
      <c r="U128" s="20">
        <v>0.28999999999999998</v>
      </c>
      <c r="V128" s="20">
        <v>1</v>
      </c>
      <c r="W128" s="34" t="s">
        <v>35</v>
      </c>
      <c r="X128" s="90"/>
    </row>
    <row r="129" spans="1:24" ht="104" x14ac:dyDescent="0.35">
      <c r="A129" s="28" t="s">
        <v>217</v>
      </c>
      <c r="B129" s="28" t="s">
        <v>515</v>
      </c>
      <c r="C129" s="29" t="s">
        <v>431</v>
      </c>
      <c r="D129" s="55" t="s">
        <v>621</v>
      </c>
      <c r="E129" s="30">
        <v>44915</v>
      </c>
      <c r="F129" s="28" t="s">
        <v>133</v>
      </c>
      <c r="G129" s="41" t="s">
        <v>622</v>
      </c>
      <c r="H129" s="1">
        <v>49998999</v>
      </c>
      <c r="I129" s="29" t="s">
        <v>31</v>
      </c>
      <c r="J129" s="29">
        <v>900693655</v>
      </c>
      <c r="K129" s="29" t="s">
        <v>42</v>
      </c>
      <c r="L129" s="28" t="s">
        <v>623</v>
      </c>
      <c r="M129" s="1"/>
      <c r="N129" s="1">
        <f>+Tabla17[[#This Row],[VALOR INICIAL DEL CONTRATO + IVA]]+Tabla17[[#This Row],[VALOR TOTAL ADICIONES + IVA]]</f>
        <v>49998999</v>
      </c>
      <c r="O129" s="2">
        <f>+Tabla17[[#This Row],[FECHA TERMINACIÓN CONTRATO
(dd/mm/aaaa)]]-Tabla17[[#This Row],[FECHA INICIO CONTRATO
(dd/mm/aaaa)]]</f>
        <v>90</v>
      </c>
      <c r="P129" s="2">
        <v>132</v>
      </c>
      <c r="Q129" s="82">
        <v>44916</v>
      </c>
      <c r="R129" s="82">
        <v>45006</v>
      </c>
      <c r="S129" s="84">
        <v>45138</v>
      </c>
      <c r="T129" s="28" t="s">
        <v>624</v>
      </c>
      <c r="U129" s="20">
        <v>0.6</v>
      </c>
      <c r="V129" s="20">
        <v>0</v>
      </c>
      <c r="W129" s="34" t="s">
        <v>35</v>
      </c>
      <c r="X129" s="99" t="s">
        <v>625</v>
      </c>
    </row>
    <row r="130" spans="1:24" ht="104" x14ac:dyDescent="0.35">
      <c r="A130" s="28" t="s">
        <v>217</v>
      </c>
      <c r="B130" s="28" t="s">
        <v>626</v>
      </c>
      <c r="C130" s="29" t="s">
        <v>211</v>
      </c>
      <c r="D130" s="55" t="s">
        <v>627</v>
      </c>
      <c r="E130" s="30">
        <v>44915</v>
      </c>
      <c r="F130" s="28" t="s">
        <v>133</v>
      </c>
      <c r="G130" s="41" t="s">
        <v>628</v>
      </c>
      <c r="H130" s="1">
        <v>902952960</v>
      </c>
      <c r="I130" s="29" t="s">
        <v>31</v>
      </c>
      <c r="J130" s="29">
        <v>900370022</v>
      </c>
      <c r="K130" s="29" t="s">
        <v>112</v>
      </c>
      <c r="L130" s="28" t="s">
        <v>629</v>
      </c>
      <c r="M130" s="1"/>
      <c r="N130" s="1">
        <f>+Tabla17[[#This Row],[VALOR INICIAL DEL CONTRATO + IVA]]+Tabla17[[#This Row],[VALOR TOTAL ADICIONES + IVA]]</f>
        <v>902952960</v>
      </c>
      <c r="O130" s="2">
        <f>+Tabla17[[#This Row],[FECHA TERMINACIÓN CONTRATO
(dd/mm/aaaa)]]-Tabla17[[#This Row],[FECHA INICIO CONTRATO
(dd/mm/aaaa)]]</f>
        <v>211</v>
      </c>
      <c r="P130" s="2"/>
      <c r="Q130" s="82">
        <v>44923</v>
      </c>
      <c r="R130" s="82">
        <v>45134</v>
      </c>
      <c r="S130" s="83"/>
      <c r="T130" s="28" t="s">
        <v>630</v>
      </c>
      <c r="U130" s="20">
        <v>0.85</v>
      </c>
      <c r="V130" s="20">
        <v>0.55000000000000004</v>
      </c>
      <c r="W130" s="34" t="s">
        <v>35</v>
      </c>
      <c r="X130" s="90"/>
    </row>
    <row r="131" spans="1:24" ht="104" x14ac:dyDescent="0.35">
      <c r="A131" s="28" t="s">
        <v>201</v>
      </c>
      <c r="B131" s="28" t="s">
        <v>365</v>
      </c>
      <c r="C131" s="29" t="s">
        <v>431</v>
      </c>
      <c r="D131" s="55" t="s">
        <v>631</v>
      </c>
      <c r="E131" s="30">
        <v>44914</v>
      </c>
      <c r="F131" s="28" t="s">
        <v>133</v>
      </c>
      <c r="G131" s="41" t="s">
        <v>632</v>
      </c>
      <c r="H131" s="1">
        <v>48885933</v>
      </c>
      <c r="I131" s="29" t="s">
        <v>31</v>
      </c>
      <c r="J131" s="29">
        <v>800129465</v>
      </c>
      <c r="K131" s="29" t="s">
        <v>59</v>
      </c>
      <c r="L131" s="28" t="s">
        <v>496</v>
      </c>
      <c r="M131" s="1"/>
      <c r="N131" s="1">
        <f>+Tabla17[[#This Row],[VALOR INICIAL DEL CONTRATO + IVA]]+Tabla17[[#This Row],[VALOR TOTAL ADICIONES + IVA]]</f>
        <v>48885933</v>
      </c>
      <c r="O131" s="2">
        <f>+Tabla17[[#This Row],[FECHA TERMINACIÓN CONTRATO
(dd/mm/aaaa)]]-Tabla17[[#This Row],[FECHA INICIO CONTRATO
(dd/mm/aaaa)]]</f>
        <v>364</v>
      </c>
      <c r="P131" s="2"/>
      <c r="Q131" s="82">
        <v>44927</v>
      </c>
      <c r="R131" s="82">
        <v>45291</v>
      </c>
      <c r="S131" s="83"/>
      <c r="T131" s="28" t="s">
        <v>44</v>
      </c>
      <c r="U131" s="20">
        <v>0.5</v>
      </c>
      <c r="V131" s="20">
        <v>0.5</v>
      </c>
      <c r="W131" s="34" t="s">
        <v>35</v>
      </c>
      <c r="X131" s="90"/>
    </row>
    <row r="132" spans="1:24" ht="65" x14ac:dyDescent="0.35">
      <c r="A132" s="28" t="s">
        <v>252</v>
      </c>
      <c r="B132" s="28" t="s">
        <v>339</v>
      </c>
      <c r="C132" s="29" t="s">
        <v>431</v>
      </c>
      <c r="D132" s="55" t="s">
        <v>633</v>
      </c>
      <c r="E132" s="30">
        <v>44914</v>
      </c>
      <c r="F132" s="28" t="s">
        <v>133</v>
      </c>
      <c r="G132" s="41" t="s">
        <v>634</v>
      </c>
      <c r="H132" s="1">
        <v>157577773</v>
      </c>
      <c r="I132" s="29" t="s">
        <v>31</v>
      </c>
      <c r="J132" s="29">
        <v>900463380</v>
      </c>
      <c r="K132" s="29" t="s">
        <v>297</v>
      </c>
      <c r="L132" s="28" t="s">
        <v>635</v>
      </c>
      <c r="M132" s="1"/>
      <c r="N132" s="1">
        <f>+Tabla17[[#This Row],[VALOR INICIAL DEL CONTRATO + IVA]]+Tabla17[[#This Row],[VALOR TOTAL ADICIONES + IVA]]</f>
        <v>157577773</v>
      </c>
      <c r="O132" s="2">
        <f>+Tabla17[[#This Row],[FECHA TERMINACIÓN CONTRATO
(dd/mm/aaaa)]]-Tabla17[[#This Row],[FECHA INICIO CONTRATO
(dd/mm/aaaa)]]</f>
        <v>1095</v>
      </c>
      <c r="P132" s="2"/>
      <c r="Q132" s="82">
        <v>44927</v>
      </c>
      <c r="R132" s="82">
        <v>46022</v>
      </c>
      <c r="S132" s="83"/>
      <c r="T132" s="28" t="s">
        <v>583</v>
      </c>
      <c r="U132" s="20">
        <v>0.17</v>
      </c>
      <c r="V132" s="20">
        <v>0.16</v>
      </c>
      <c r="W132" s="34" t="s">
        <v>35</v>
      </c>
      <c r="X132" s="81"/>
    </row>
    <row r="133" spans="1:24" ht="58" x14ac:dyDescent="0.35">
      <c r="A133" s="28" t="s">
        <v>201</v>
      </c>
      <c r="B133" s="28" t="s">
        <v>636</v>
      </c>
      <c r="C133" s="29" t="s">
        <v>211</v>
      </c>
      <c r="D133" s="55" t="s">
        <v>637</v>
      </c>
      <c r="E133" s="30">
        <v>44915</v>
      </c>
      <c r="F133" s="28" t="s">
        <v>133</v>
      </c>
      <c r="G133" s="41" t="s">
        <v>638</v>
      </c>
      <c r="H133" s="1">
        <v>1797654777.5999999</v>
      </c>
      <c r="I133" s="29" t="s">
        <v>31</v>
      </c>
      <c r="J133" s="29">
        <v>371490331</v>
      </c>
      <c r="K133" s="36" t="s">
        <v>216</v>
      </c>
      <c r="L133" s="28" t="s">
        <v>639</v>
      </c>
      <c r="M133" s="1"/>
      <c r="N133" s="1">
        <f>+Tabla17[[#This Row],[VALOR INICIAL DEL CONTRATO + IVA]]+Tabla17[[#This Row],[VALOR TOTAL ADICIONES + IVA]]</f>
        <v>1797654777.5999999</v>
      </c>
      <c r="O133" s="2">
        <f>+Tabla17[[#This Row],[FECHA TERMINACIÓN CONTRATO
(dd/mm/aaaa)]]-Tabla17[[#This Row],[FECHA INICIO CONTRATO
(dd/mm/aaaa)]]</f>
        <v>274</v>
      </c>
      <c r="P133" s="2"/>
      <c r="Q133" s="82">
        <v>44917</v>
      </c>
      <c r="R133" s="82">
        <v>45191</v>
      </c>
      <c r="S133" s="83"/>
      <c r="T133" s="28" t="s">
        <v>640</v>
      </c>
      <c r="U133" s="20">
        <v>0.26</v>
      </c>
      <c r="V133" s="20">
        <v>0.33</v>
      </c>
      <c r="W133" s="34" t="s">
        <v>35</v>
      </c>
      <c r="X133" s="90"/>
    </row>
    <row r="134" spans="1:24" ht="29" x14ac:dyDescent="0.35">
      <c r="A134" s="28" t="s">
        <v>76</v>
      </c>
      <c r="B134" s="29" t="s">
        <v>77</v>
      </c>
      <c r="C134" s="29" t="s">
        <v>431</v>
      </c>
      <c r="D134" s="55" t="s">
        <v>641</v>
      </c>
      <c r="E134" s="30">
        <v>44917</v>
      </c>
      <c r="F134" s="28" t="s">
        <v>133</v>
      </c>
      <c r="G134" s="41" t="s">
        <v>642</v>
      </c>
      <c r="H134" s="1">
        <v>7639800</v>
      </c>
      <c r="I134" s="29" t="s">
        <v>31</v>
      </c>
      <c r="J134" s="29">
        <v>900066695</v>
      </c>
      <c r="K134" s="29" t="s">
        <v>171</v>
      </c>
      <c r="L134" s="28" t="s">
        <v>643</v>
      </c>
      <c r="M134" s="1"/>
      <c r="N134" s="1">
        <f>+Tabla17[[#This Row],[VALOR INICIAL DEL CONTRATO + IVA]]+Tabla17[[#This Row],[VALOR TOTAL ADICIONES + IVA]]</f>
        <v>7639800</v>
      </c>
      <c r="O134" s="2">
        <f>+Tabla17[[#This Row],[FECHA TERMINACIÓN CONTRATO
(dd/mm/aaaa)]]-Tabla17[[#This Row],[FECHA INICIO CONTRATO
(dd/mm/aaaa)]]</f>
        <v>365</v>
      </c>
      <c r="P134" s="2"/>
      <c r="Q134" s="82">
        <v>44917</v>
      </c>
      <c r="R134" s="82">
        <v>45282</v>
      </c>
      <c r="S134" s="83"/>
      <c r="T134" s="28" t="s">
        <v>137</v>
      </c>
      <c r="U134" s="20">
        <v>0.5</v>
      </c>
      <c r="V134" s="20">
        <v>0.5</v>
      </c>
      <c r="W134" s="34" t="s">
        <v>35</v>
      </c>
      <c r="X134" s="90"/>
    </row>
    <row r="135" spans="1:24" ht="35.65" customHeight="1" x14ac:dyDescent="0.35">
      <c r="A135" s="28" t="s">
        <v>201</v>
      </c>
      <c r="B135" s="29" t="s">
        <v>644</v>
      </c>
      <c r="C135" s="29" t="s">
        <v>431</v>
      </c>
      <c r="D135" s="55" t="s">
        <v>645</v>
      </c>
      <c r="E135" s="30">
        <v>44922</v>
      </c>
      <c r="F135" s="28" t="s">
        <v>646</v>
      </c>
      <c r="G135" s="41" t="s">
        <v>647</v>
      </c>
      <c r="H135" s="1">
        <v>80953206</v>
      </c>
      <c r="I135" s="29" t="s">
        <v>31</v>
      </c>
      <c r="J135" s="29">
        <v>860525148</v>
      </c>
      <c r="K135" s="29" t="s">
        <v>297</v>
      </c>
      <c r="L135" s="28" t="s">
        <v>648</v>
      </c>
      <c r="M135" s="1"/>
      <c r="N135" s="1">
        <f>+Tabla17[[#This Row],[VALOR INICIAL DEL CONTRATO + IVA]]+Tabla17[[#This Row],[VALOR TOTAL ADICIONES + IVA]]</f>
        <v>80953206</v>
      </c>
      <c r="O135" s="2">
        <f>+Tabla17[[#This Row],[FECHA TERMINACIÓN CONTRATO
(dd/mm/aaaa)]]-Tabla17[[#This Row],[FECHA INICIO CONTRATO
(dd/mm/aaaa)]]</f>
        <v>1095</v>
      </c>
      <c r="P135" s="2"/>
      <c r="Q135" s="82">
        <v>44927</v>
      </c>
      <c r="R135" s="82">
        <v>46022</v>
      </c>
      <c r="S135" s="83"/>
      <c r="T135" s="28" t="s">
        <v>649</v>
      </c>
      <c r="U135" s="20" t="s">
        <v>650</v>
      </c>
      <c r="V135" s="20" t="s">
        <v>650</v>
      </c>
      <c r="W135" s="34" t="s">
        <v>35</v>
      </c>
      <c r="X135" s="81"/>
    </row>
    <row r="136" spans="1:24" ht="78" x14ac:dyDescent="0.35">
      <c r="A136" s="28" t="s">
        <v>217</v>
      </c>
      <c r="B136" s="29" t="s">
        <v>355</v>
      </c>
      <c r="C136" s="29" t="s">
        <v>431</v>
      </c>
      <c r="D136" s="55" t="s">
        <v>651</v>
      </c>
      <c r="E136" s="30">
        <v>44918</v>
      </c>
      <c r="F136" s="28" t="s">
        <v>133</v>
      </c>
      <c r="G136" s="41" t="s">
        <v>652</v>
      </c>
      <c r="H136" s="1">
        <v>1137701880</v>
      </c>
      <c r="I136" s="29" t="s">
        <v>31</v>
      </c>
      <c r="J136" s="29">
        <v>900554898</v>
      </c>
      <c r="K136" s="29" t="s">
        <v>59</v>
      </c>
      <c r="L136" s="28" t="s">
        <v>503</v>
      </c>
      <c r="M136" s="1"/>
      <c r="N136" s="1">
        <f>+Tabla17[[#This Row],[VALOR INICIAL DEL CONTRATO + IVA]]+Tabla17[[#This Row],[VALOR TOTAL ADICIONES + IVA]]</f>
        <v>1137701880</v>
      </c>
      <c r="O136" s="2">
        <f>+Tabla17[[#This Row],[FECHA TERMINACIÓN CONTRATO
(dd/mm/aaaa)]]-Tabla17[[#This Row],[FECHA INICIO CONTRATO
(dd/mm/aaaa)]]</f>
        <v>364</v>
      </c>
      <c r="P136" s="2">
        <v>0</v>
      </c>
      <c r="Q136" s="82">
        <v>44927</v>
      </c>
      <c r="R136" s="82">
        <v>45291</v>
      </c>
      <c r="S136" s="91">
        <v>45291</v>
      </c>
      <c r="T136" s="28" t="s">
        <v>653</v>
      </c>
      <c r="U136" s="20">
        <v>0.52</v>
      </c>
      <c r="V136" s="20">
        <v>0.86</v>
      </c>
      <c r="W136" s="34" t="s">
        <v>35</v>
      </c>
      <c r="X136" s="81"/>
    </row>
    <row r="137" spans="1:24" ht="43.5" x14ac:dyDescent="0.35">
      <c r="A137" s="28" t="s">
        <v>76</v>
      </c>
      <c r="B137" s="29" t="s">
        <v>223</v>
      </c>
      <c r="C137" s="29" t="s">
        <v>431</v>
      </c>
      <c r="D137" s="55" t="s">
        <v>654</v>
      </c>
      <c r="E137" s="30">
        <v>44916</v>
      </c>
      <c r="F137" s="28" t="s">
        <v>352</v>
      </c>
      <c r="G137" s="41" t="s">
        <v>655</v>
      </c>
      <c r="H137" s="1">
        <v>906835742</v>
      </c>
      <c r="I137" s="29" t="s">
        <v>31</v>
      </c>
      <c r="J137" s="29">
        <v>890903790</v>
      </c>
      <c r="K137" s="29" t="s">
        <v>297</v>
      </c>
      <c r="L137" s="29" t="s">
        <v>656</v>
      </c>
      <c r="M137" s="1"/>
      <c r="N137" s="1">
        <f>+Tabla17[[#This Row],[VALOR INICIAL DEL CONTRATO + IVA]]+Tabla17[[#This Row],[VALOR TOTAL ADICIONES + IVA]]</f>
        <v>906835742</v>
      </c>
      <c r="O137" s="2">
        <f>+Tabla17[[#This Row],[FECHA TERMINACIÓN CONTRATO
(dd/mm/aaaa)]]-Tabla17[[#This Row],[FECHA INICIO CONTRATO
(dd/mm/aaaa)]]</f>
        <v>364</v>
      </c>
      <c r="P137" s="2"/>
      <c r="Q137" s="82">
        <v>44927</v>
      </c>
      <c r="R137" s="82">
        <v>45291</v>
      </c>
      <c r="S137" s="83"/>
      <c r="T137" s="28" t="s">
        <v>384</v>
      </c>
      <c r="U137" s="20">
        <v>0.49</v>
      </c>
      <c r="V137" s="20">
        <v>0.79</v>
      </c>
      <c r="W137" s="34" t="s">
        <v>35</v>
      </c>
      <c r="X137" s="90"/>
    </row>
    <row r="138" spans="1:24" ht="78" x14ac:dyDescent="0.35">
      <c r="A138" s="28" t="s">
        <v>76</v>
      </c>
      <c r="B138" s="29" t="s">
        <v>223</v>
      </c>
      <c r="C138" s="29" t="s">
        <v>431</v>
      </c>
      <c r="D138" s="55" t="s">
        <v>657</v>
      </c>
      <c r="E138" s="30">
        <v>44917</v>
      </c>
      <c r="F138" s="28" t="s">
        <v>352</v>
      </c>
      <c r="G138" s="41" t="s">
        <v>658</v>
      </c>
      <c r="H138" s="1">
        <v>7385614163</v>
      </c>
      <c r="I138" s="29" t="s">
        <v>31</v>
      </c>
      <c r="J138" s="29">
        <v>860027404</v>
      </c>
      <c r="K138" s="29" t="s">
        <v>42</v>
      </c>
      <c r="L138" s="29" t="s">
        <v>659</v>
      </c>
      <c r="M138" s="1"/>
      <c r="N138" s="1">
        <f>+Tabla17[[#This Row],[VALOR INICIAL DEL CONTRATO + IVA]]+Tabla17[[#This Row],[VALOR TOTAL ADICIONES + IVA]]</f>
        <v>7385614163</v>
      </c>
      <c r="O138" s="2">
        <f>+Tabla17[[#This Row],[FECHA TERMINACIÓN CONTRATO
(dd/mm/aaaa)]]-Tabla17[[#This Row],[FECHA INICIO CONTRATO
(dd/mm/aaaa)]]</f>
        <v>364</v>
      </c>
      <c r="P138" s="2"/>
      <c r="Q138" s="82">
        <v>44927</v>
      </c>
      <c r="R138" s="82">
        <v>45291</v>
      </c>
      <c r="S138" s="83"/>
      <c r="T138" s="28" t="s">
        <v>384</v>
      </c>
      <c r="U138" s="20">
        <v>0.49</v>
      </c>
      <c r="V138" s="20">
        <v>0.95</v>
      </c>
      <c r="W138" s="34" t="s">
        <v>35</v>
      </c>
      <c r="X138" s="90"/>
    </row>
    <row r="139" spans="1:24" ht="117" x14ac:dyDescent="0.35">
      <c r="A139" s="28" t="s">
        <v>76</v>
      </c>
      <c r="B139" s="29" t="s">
        <v>415</v>
      </c>
      <c r="C139" s="29" t="s">
        <v>431</v>
      </c>
      <c r="D139" s="55" t="s">
        <v>660</v>
      </c>
      <c r="E139" s="30">
        <v>44918</v>
      </c>
      <c r="F139" s="28" t="s">
        <v>133</v>
      </c>
      <c r="G139" s="41" t="s">
        <v>661</v>
      </c>
      <c r="H139" s="1">
        <v>23800000</v>
      </c>
      <c r="I139" s="29" t="s">
        <v>31</v>
      </c>
      <c r="J139" s="29">
        <v>830076042</v>
      </c>
      <c r="K139" s="29" t="s">
        <v>171</v>
      </c>
      <c r="L139" s="28" t="s">
        <v>662</v>
      </c>
      <c r="M139" s="1"/>
      <c r="N139" s="1">
        <f>+Tabla17[[#This Row],[VALOR INICIAL DEL CONTRATO + IVA]]+Tabla17[[#This Row],[VALOR TOTAL ADICIONES + IVA]]</f>
        <v>23800000</v>
      </c>
      <c r="O139" s="2">
        <f>+Tabla17[[#This Row],[FECHA TERMINACIÓN CONTRATO
(dd/mm/aaaa)]]-Tabla17[[#This Row],[FECHA INICIO CONTRATO
(dd/mm/aaaa)]]</f>
        <v>730</v>
      </c>
      <c r="P139" s="2"/>
      <c r="Q139" s="82">
        <v>44928</v>
      </c>
      <c r="R139" s="82">
        <v>45658</v>
      </c>
      <c r="S139" s="83"/>
      <c r="T139" s="94" t="s">
        <v>419</v>
      </c>
      <c r="U139" s="96">
        <v>0.24</v>
      </c>
      <c r="V139" s="96">
        <v>0.12</v>
      </c>
      <c r="W139" s="34" t="s">
        <v>35</v>
      </c>
      <c r="X139" s="90"/>
    </row>
    <row r="140" spans="1:24" ht="43.5" x14ac:dyDescent="0.35">
      <c r="A140" s="28" t="s">
        <v>76</v>
      </c>
      <c r="B140" s="29" t="s">
        <v>223</v>
      </c>
      <c r="C140" s="29" t="s">
        <v>431</v>
      </c>
      <c r="D140" s="55" t="s">
        <v>663</v>
      </c>
      <c r="E140" s="30">
        <v>44921</v>
      </c>
      <c r="F140" s="28" t="s">
        <v>352</v>
      </c>
      <c r="G140" s="41" t="s">
        <v>664</v>
      </c>
      <c r="H140" s="1">
        <v>64345081</v>
      </c>
      <c r="I140" s="29" t="s">
        <v>31</v>
      </c>
      <c r="J140" s="29">
        <v>860037707</v>
      </c>
      <c r="K140" s="29" t="s">
        <v>59</v>
      </c>
      <c r="L140" s="29" t="s">
        <v>665</v>
      </c>
      <c r="M140" s="1"/>
      <c r="N140" s="1">
        <f>+Tabla17[[#This Row],[VALOR INICIAL DEL CONTRATO + IVA]]+Tabla17[[#This Row],[VALOR TOTAL ADICIONES + IVA]]</f>
        <v>64345081</v>
      </c>
      <c r="O140" s="2">
        <f>+Tabla17[[#This Row],[FECHA TERMINACIÓN CONTRATO
(dd/mm/aaaa)]]-Tabla17[[#This Row],[FECHA INICIO CONTRATO
(dd/mm/aaaa)]]</f>
        <v>364</v>
      </c>
      <c r="P140" s="2"/>
      <c r="Q140" s="82">
        <v>44927</v>
      </c>
      <c r="R140" s="82">
        <v>45291</v>
      </c>
      <c r="S140" s="83"/>
      <c r="T140" s="28" t="s">
        <v>384</v>
      </c>
      <c r="U140" s="20">
        <v>0.49</v>
      </c>
      <c r="V140" s="20">
        <v>0.8</v>
      </c>
      <c r="W140" s="34" t="s">
        <v>35</v>
      </c>
      <c r="X140" s="90"/>
    </row>
    <row r="141" spans="1:24" ht="65" x14ac:dyDescent="0.35">
      <c r="A141" s="28" t="s">
        <v>217</v>
      </c>
      <c r="B141" s="29" t="s">
        <v>218</v>
      </c>
      <c r="C141" s="29" t="s">
        <v>431</v>
      </c>
      <c r="D141" s="55" t="s">
        <v>666</v>
      </c>
      <c r="E141" s="30">
        <v>44958</v>
      </c>
      <c r="F141" s="28" t="s">
        <v>471</v>
      </c>
      <c r="G141" s="41" t="s">
        <v>667</v>
      </c>
      <c r="H141" s="1">
        <v>425573740</v>
      </c>
      <c r="I141" s="29" t="s">
        <v>31</v>
      </c>
      <c r="J141" s="29">
        <v>800103052</v>
      </c>
      <c r="K141" s="29" t="s">
        <v>117</v>
      </c>
      <c r="L141" s="28" t="s">
        <v>620</v>
      </c>
      <c r="M141" s="1"/>
      <c r="N141" s="1">
        <f>+Tabla17[[#This Row],[VALOR INICIAL DEL CONTRATO + IVA]]+Tabla17[[#This Row],[VALOR TOTAL ADICIONES + IVA]]</f>
        <v>425573740</v>
      </c>
      <c r="O141" s="2">
        <f>+Tabla17[[#This Row],[FECHA TERMINACIÓN CONTRATO
(dd/mm/aaaa)]]-Tabla17[[#This Row],[FECHA INICIO CONTRATO
(dd/mm/aaaa)]]</f>
        <v>758</v>
      </c>
      <c r="P141" s="2"/>
      <c r="Q141" s="82">
        <v>44958</v>
      </c>
      <c r="R141" s="82">
        <v>45716</v>
      </c>
      <c r="S141" s="83"/>
      <c r="T141" s="28" t="s">
        <v>407</v>
      </c>
      <c r="U141" s="20">
        <v>0.2</v>
      </c>
      <c r="V141" s="20">
        <v>0.5</v>
      </c>
      <c r="W141" s="34" t="s">
        <v>35</v>
      </c>
      <c r="X141" s="90"/>
    </row>
    <row r="142" spans="1:24" ht="39" x14ac:dyDescent="0.35">
      <c r="A142" s="28" t="s">
        <v>76</v>
      </c>
      <c r="B142" s="29" t="s">
        <v>77</v>
      </c>
      <c r="C142" s="29" t="s">
        <v>431</v>
      </c>
      <c r="D142" s="55" t="s">
        <v>668</v>
      </c>
      <c r="E142" s="30">
        <v>44918</v>
      </c>
      <c r="F142" s="28" t="s">
        <v>133</v>
      </c>
      <c r="G142" s="41" t="s">
        <v>669</v>
      </c>
      <c r="H142" s="1">
        <v>14846422</v>
      </c>
      <c r="I142" s="29" t="s">
        <v>66</v>
      </c>
      <c r="J142" s="29">
        <v>51933924</v>
      </c>
      <c r="K142" s="32"/>
      <c r="L142" s="28" t="s">
        <v>670</v>
      </c>
      <c r="M142" s="1"/>
      <c r="N142" s="1">
        <f>+Tabla17[[#This Row],[VALOR INICIAL DEL CONTRATO + IVA]]+Tabla17[[#This Row],[VALOR TOTAL ADICIONES + IVA]]</f>
        <v>14846422</v>
      </c>
      <c r="O142" s="2">
        <f>+Tabla17[[#This Row],[FECHA TERMINACIÓN CONTRATO
(dd/mm/aaaa)]]-Tabla17[[#This Row],[FECHA INICIO CONTRATO
(dd/mm/aaaa)]]</f>
        <v>364</v>
      </c>
      <c r="P142" s="2"/>
      <c r="Q142" s="82">
        <v>44927</v>
      </c>
      <c r="R142" s="82">
        <v>45291</v>
      </c>
      <c r="S142" s="83"/>
      <c r="T142" s="28" t="s">
        <v>137</v>
      </c>
      <c r="U142" s="20">
        <v>0.5</v>
      </c>
      <c r="V142" s="20">
        <v>0.35</v>
      </c>
      <c r="W142" s="34" t="s">
        <v>35</v>
      </c>
      <c r="X142" s="90"/>
    </row>
    <row r="143" spans="1:24" ht="58" x14ac:dyDescent="0.35">
      <c r="A143" s="28" t="s">
        <v>201</v>
      </c>
      <c r="B143" s="28" t="s">
        <v>234</v>
      </c>
      <c r="C143" s="29" t="s">
        <v>131</v>
      </c>
      <c r="D143" s="55" t="s">
        <v>671</v>
      </c>
      <c r="E143" s="30">
        <v>44921</v>
      </c>
      <c r="F143" s="28" t="s">
        <v>133</v>
      </c>
      <c r="G143" s="41" t="s">
        <v>672</v>
      </c>
      <c r="H143" s="3">
        <v>485520000</v>
      </c>
      <c r="I143" s="29" t="s">
        <v>31</v>
      </c>
      <c r="J143" s="29">
        <v>800126688</v>
      </c>
      <c r="K143" s="29" t="s">
        <v>209</v>
      </c>
      <c r="L143" s="28" t="s">
        <v>673</v>
      </c>
      <c r="M143" s="100"/>
      <c r="N143" s="1">
        <f>+Tabla17[[#This Row],[VALOR INICIAL DEL CONTRATO + IVA]]+Tabla17[[#This Row],[VALOR TOTAL ADICIONES + IVA]]</f>
        <v>485520000</v>
      </c>
      <c r="O143" s="2">
        <f>+Tabla17[[#This Row],[FECHA TERMINACIÓN CONTRATO
(dd/mm/aaaa)]]-Tabla17[[#This Row],[FECHA INICIO CONTRATO
(dd/mm/aaaa)]]</f>
        <v>364</v>
      </c>
      <c r="P143" s="4"/>
      <c r="Q143" s="82">
        <v>44927</v>
      </c>
      <c r="R143" s="82">
        <v>45291</v>
      </c>
      <c r="S143" s="84">
        <v>45291</v>
      </c>
      <c r="T143" s="28" t="s">
        <v>238</v>
      </c>
      <c r="U143" s="20">
        <v>0.5</v>
      </c>
      <c r="V143" s="20">
        <v>0.42</v>
      </c>
      <c r="W143" s="34" t="s">
        <v>35</v>
      </c>
      <c r="X143" s="81" t="s">
        <v>216</v>
      </c>
    </row>
    <row r="144" spans="1:24" ht="43.5" x14ac:dyDescent="0.35">
      <c r="A144" s="28" t="s">
        <v>76</v>
      </c>
      <c r="B144" s="29" t="s">
        <v>223</v>
      </c>
      <c r="C144" s="29" t="s">
        <v>431</v>
      </c>
      <c r="D144" s="55" t="s">
        <v>674</v>
      </c>
      <c r="E144" s="30">
        <v>44922</v>
      </c>
      <c r="F144" s="28" t="s">
        <v>352</v>
      </c>
      <c r="G144" s="41" t="s">
        <v>675</v>
      </c>
      <c r="H144" s="3">
        <v>73727825</v>
      </c>
      <c r="I144" s="29" t="s">
        <v>31</v>
      </c>
      <c r="J144" s="29">
        <v>890903790</v>
      </c>
      <c r="K144" s="29" t="s">
        <v>297</v>
      </c>
      <c r="L144" s="29" t="s">
        <v>656</v>
      </c>
      <c r="M144" s="3"/>
      <c r="N144" s="1">
        <f>+Tabla17[[#This Row],[VALOR INICIAL DEL CONTRATO + IVA]]+Tabla17[[#This Row],[VALOR TOTAL ADICIONES + IVA]]</f>
        <v>73727825</v>
      </c>
      <c r="O144" s="2">
        <f>+Tabla17[[#This Row],[FECHA TERMINACIÓN CONTRATO
(dd/mm/aaaa)]]-Tabla17[[#This Row],[FECHA INICIO CONTRATO
(dd/mm/aaaa)]]</f>
        <v>365</v>
      </c>
      <c r="P144" s="4"/>
      <c r="Q144" s="82">
        <v>44926</v>
      </c>
      <c r="R144" s="82">
        <v>45291</v>
      </c>
      <c r="S144" s="83"/>
      <c r="T144" s="28" t="s">
        <v>384</v>
      </c>
      <c r="U144" s="20">
        <v>0.49</v>
      </c>
      <c r="V144" s="20">
        <v>0.79</v>
      </c>
      <c r="W144" s="34" t="s">
        <v>35</v>
      </c>
      <c r="X144" s="90"/>
    </row>
    <row r="145" spans="1:24" ht="65" x14ac:dyDescent="0.35">
      <c r="A145" s="28" t="s">
        <v>76</v>
      </c>
      <c r="B145" s="29" t="s">
        <v>77</v>
      </c>
      <c r="C145" s="29" t="s">
        <v>431</v>
      </c>
      <c r="D145" s="55" t="s">
        <v>676</v>
      </c>
      <c r="E145" s="30">
        <v>44922</v>
      </c>
      <c r="F145" s="28" t="s">
        <v>133</v>
      </c>
      <c r="G145" s="41" t="s">
        <v>677</v>
      </c>
      <c r="H145" s="3">
        <v>20564538</v>
      </c>
      <c r="I145" s="29" t="s">
        <v>31</v>
      </c>
      <c r="J145" s="29">
        <v>830136091</v>
      </c>
      <c r="K145" s="29" t="s">
        <v>32</v>
      </c>
      <c r="L145" s="28" t="s">
        <v>678</v>
      </c>
      <c r="M145" s="3"/>
      <c r="N145" s="1">
        <f>+Tabla17[[#This Row],[VALOR INICIAL DEL CONTRATO + IVA]]+Tabla17[[#This Row],[VALOR TOTAL ADICIONES + IVA]]</f>
        <v>20564538</v>
      </c>
      <c r="O145" s="2">
        <f>+Tabla17[[#This Row],[FECHA TERMINACIÓN CONTRATO
(dd/mm/aaaa)]]-Tabla17[[#This Row],[FECHA INICIO CONTRATO
(dd/mm/aaaa)]]</f>
        <v>364</v>
      </c>
      <c r="P145" s="4"/>
      <c r="Q145" s="82">
        <v>44927</v>
      </c>
      <c r="R145" s="82">
        <v>45291</v>
      </c>
      <c r="S145" s="83"/>
      <c r="T145" s="28" t="s">
        <v>137</v>
      </c>
      <c r="U145" s="20">
        <v>0.5</v>
      </c>
      <c r="V145" s="20">
        <v>0.21</v>
      </c>
      <c r="W145" s="34" t="s">
        <v>35</v>
      </c>
      <c r="X145" s="90"/>
    </row>
    <row r="146" spans="1:24" ht="65" x14ac:dyDescent="0.35">
      <c r="A146" s="28" t="s">
        <v>76</v>
      </c>
      <c r="B146" s="29" t="s">
        <v>415</v>
      </c>
      <c r="C146" s="29" t="s">
        <v>431</v>
      </c>
      <c r="D146" s="55" t="s">
        <v>679</v>
      </c>
      <c r="E146" s="30">
        <v>44923</v>
      </c>
      <c r="F146" s="28" t="s">
        <v>133</v>
      </c>
      <c r="G146" s="41" t="s">
        <v>680</v>
      </c>
      <c r="H146" s="3">
        <v>17850000</v>
      </c>
      <c r="I146" s="29" t="s">
        <v>31</v>
      </c>
      <c r="J146" s="29">
        <v>860076579</v>
      </c>
      <c r="K146" s="29" t="s">
        <v>59</v>
      </c>
      <c r="L146" s="28" t="s">
        <v>681</v>
      </c>
      <c r="M146" s="3">
        <v>29750000</v>
      </c>
      <c r="N146" s="1">
        <f>+Tabla17[[#This Row],[VALOR INICIAL DEL CONTRATO + IVA]]+Tabla17[[#This Row],[VALOR TOTAL ADICIONES + IVA]]</f>
        <v>47600000</v>
      </c>
      <c r="O146" s="2">
        <f>+Tabla17[[#This Row],[FECHA TERMINACIÓN CONTRATO
(dd/mm/aaaa)]]-Tabla17[[#This Row],[FECHA INICIO CONTRATO
(dd/mm/aaaa)]]</f>
        <v>363</v>
      </c>
      <c r="P146" s="4"/>
      <c r="Q146" s="82">
        <v>44928</v>
      </c>
      <c r="R146" s="82">
        <v>45291</v>
      </c>
      <c r="S146" s="83"/>
      <c r="T146" s="94" t="s">
        <v>419</v>
      </c>
      <c r="U146" s="96">
        <v>0.5</v>
      </c>
      <c r="V146" s="96">
        <v>0.5</v>
      </c>
      <c r="W146" s="34" t="s">
        <v>35</v>
      </c>
      <c r="X146" s="90"/>
    </row>
    <row r="147" spans="1:24" ht="78" x14ac:dyDescent="0.35">
      <c r="A147" s="28" t="s">
        <v>682</v>
      </c>
      <c r="B147" s="28" t="s">
        <v>683</v>
      </c>
      <c r="C147" s="29" t="s">
        <v>431</v>
      </c>
      <c r="D147" s="55" t="s">
        <v>684</v>
      </c>
      <c r="E147" s="30">
        <v>44923</v>
      </c>
      <c r="F147" s="28" t="s">
        <v>133</v>
      </c>
      <c r="G147" s="41" t="s">
        <v>685</v>
      </c>
      <c r="H147" s="3">
        <v>50000000</v>
      </c>
      <c r="I147" s="29" t="s">
        <v>31</v>
      </c>
      <c r="J147" s="29">
        <v>900735104</v>
      </c>
      <c r="K147" s="29" t="s">
        <v>171</v>
      </c>
      <c r="L147" s="28" t="s">
        <v>686</v>
      </c>
      <c r="M147" s="3"/>
      <c r="N147" s="1">
        <f>+Tabla17[[#This Row],[VALOR INICIAL DEL CONTRATO + IVA]]+Tabla17[[#This Row],[VALOR TOTAL ADICIONES + IVA]]</f>
        <v>50000000</v>
      </c>
      <c r="O147" s="2">
        <f>+Tabla17[[#This Row],[FECHA TERMINACIÓN CONTRATO
(dd/mm/aaaa)]]-Tabla17[[#This Row],[FECHA INICIO CONTRATO
(dd/mm/aaaa)]]</f>
        <v>364</v>
      </c>
      <c r="P147" s="4"/>
      <c r="Q147" s="82">
        <v>44927</v>
      </c>
      <c r="R147" s="82">
        <v>45291</v>
      </c>
      <c r="S147" s="83"/>
      <c r="T147" s="28" t="s">
        <v>403</v>
      </c>
      <c r="U147" s="96">
        <v>0.5</v>
      </c>
      <c r="V147" s="96" t="s">
        <v>687</v>
      </c>
      <c r="W147" s="34" t="s">
        <v>35</v>
      </c>
      <c r="X147" s="81"/>
    </row>
    <row r="148" spans="1:24" ht="52" x14ac:dyDescent="0.35">
      <c r="A148" s="28" t="s">
        <v>76</v>
      </c>
      <c r="B148" s="29" t="s">
        <v>415</v>
      </c>
      <c r="C148" s="29" t="s">
        <v>431</v>
      </c>
      <c r="D148" s="55" t="s">
        <v>688</v>
      </c>
      <c r="E148" s="30">
        <v>44923</v>
      </c>
      <c r="F148" s="28" t="s">
        <v>133</v>
      </c>
      <c r="G148" s="41" t="s">
        <v>689</v>
      </c>
      <c r="H148" s="3">
        <v>50000000</v>
      </c>
      <c r="I148" s="29" t="s">
        <v>31</v>
      </c>
      <c r="J148" s="29">
        <v>860078643</v>
      </c>
      <c r="K148" s="29" t="s">
        <v>42</v>
      </c>
      <c r="L148" s="28" t="s">
        <v>690</v>
      </c>
      <c r="M148" s="3"/>
      <c r="N148" s="1">
        <f>+Tabla17[[#This Row],[VALOR INICIAL DEL CONTRATO + IVA]]+Tabla17[[#This Row],[VALOR TOTAL ADICIONES + IVA]]</f>
        <v>50000000</v>
      </c>
      <c r="O148" s="2">
        <f>+Tabla17[[#This Row],[FECHA TERMINACIÓN CONTRATO
(dd/mm/aaaa)]]-Tabla17[[#This Row],[FECHA INICIO CONTRATO
(dd/mm/aaaa)]]</f>
        <v>363</v>
      </c>
      <c r="P148" s="4"/>
      <c r="Q148" s="82">
        <v>44928</v>
      </c>
      <c r="R148" s="82">
        <v>45291</v>
      </c>
      <c r="S148" s="83"/>
      <c r="T148" s="94" t="s">
        <v>419</v>
      </c>
      <c r="U148" s="96">
        <v>0.51</v>
      </c>
      <c r="V148" s="96">
        <v>0.98</v>
      </c>
      <c r="W148" s="34" t="s">
        <v>35</v>
      </c>
      <c r="X148" s="90"/>
    </row>
    <row r="149" spans="1:24" ht="87" x14ac:dyDescent="0.35">
      <c r="A149" s="28" t="s">
        <v>76</v>
      </c>
      <c r="B149" s="29" t="s">
        <v>77</v>
      </c>
      <c r="C149" s="29" t="s">
        <v>211</v>
      </c>
      <c r="D149" s="55" t="s">
        <v>691</v>
      </c>
      <c r="E149" s="30">
        <v>44924</v>
      </c>
      <c r="F149" s="28" t="s">
        <v>352</v>
      </c>
      <c r="G149" s="41" t="s">
        <v>692</v>
      </c>
      <c r="H149" s="3">
        <v>1054003009</v>
      </c>
      <c r="I149" s="29" t="s">
        <v>31</v>
      </c>
      <c r="J149" s="29">
        <v>860002184</v>
      </c>
      <c r="K149" s="29" t="s">
        <v>32</v>
      </c>
      <c r="L149" s="28" t="s">
        <v>693</v>
      </c>
      <c r="M149" s="3"/>
      <c r="N149" s="1">
        <f>+Tabla17[[#This Row],[VALOR INICIAL DEL CONTRATO + IVA]]+Tabla17[[#This Row],[VALOR TOTAL ADICIONES + IVA]]</f>
        <v>1054003009</v>
      </c>
      <c r="O149" s="2">
        <f>+Tabla17[[#This Row],[FECHA TERMINACIÓN CONTRATO
(dd/mm/aaaa)]]-Tabla17[[#This Row],[FECHA INICIO CONTRATO
(dd/mm/aaaa)]]</f>
        <v>365</v>
      </c>
      <c r="P149" s="4"/>
      <c r="Q149" s="82">
        <v>44927</v>
      </c>
      <c r="R149" s="82">
        <v>45292</v>
      </c>
      <c r="S149" s="83"/>
      <c r="T149" s="28" t="s">
        <v>137</v>
      </c>
      <c r="U149" s="20">
        <v>0.5</v>
      </c>
      <c r="V149" s="20">
        <v>1</v>
      </c>
      <c r="W149" s="34" t="s">
        <v>35</v>
      </c>
      <c r="X149" s="90"/>
    </row>
    <row r="150" spans="1:24" ht="43.5" x14ac:dyDescent="0.35">
      <c r="A150" s="28" t="s">
        <v>76</v>
      </c>
      <c r="B150" s="29" t="s">
        <v>223</v>
      </c>
      <c r="C150" s="29" t="s">
        <v>431</v>
      </c>
      <c r="D150" s="55" t="s">
        <v>694</v>
      </c>
      <c r="E150" s="30">
        <v>44924</v>
      </c>
      <c r="F150" s="28" t="s">
        <v>352</v>
      </c>
      <c r="G150" s="41" t="s">
        <v>695</v>
      </c>
      <c r="H150" s="3">
        <v>208151341</v>
      </c>
      <c r="I150" s="29" t="s">
        <v>31</v>
      </c>
      <c r="J150" s="29">
        <v>890903790</v>
      </c>
      <c r="K150" s="29" t="s">
        <v>297</v>
      </c>
      <c r="L150" s="29" t="s">
        <v>656</v>
      </c>
      <c r="M150" s="3"/>
      <c r="N150" s="1">
        <f>+Tabla17[[#This Row],[VALOR INICIAL DEL CONTRATO + IVA]]+Tabla17[[#This Row],[VALOR TOTAL ADICIONES + IVA]]</f>
        <v>208151341</v>
      </c>
      <c r="O150" s="2">
        <f>+Tabla17[[#This Row],[FECHA TERMINACIÓN CONTRATO
(dd/mm/aaaa)]]-Tabla17[[#This Row],[FECHA INICIO CONTRATO
(dd/mm/aaaa)]]</f>
        <v>365</v>
      </c>
      <c r="P150" s="4"/>
      <c r="Q150" s="82">
        <v>44926</v>
      </c>
      <c r="R150" s="82">
        <v>45291</v>
      </c>
      <c r="S150" s="83"/>
      <c r="T150" s="28" t="s">
        <v>384</v>
      </c>
      <c r="U150" s="20">
        <v>0.49</v>
      </c>
      <c r="V150" s="20">
        <v>0.79</v>
      </c>
      <c r="W150" s="34" t="s">
        <v>35</v>
      </c>
      <c r="X150" s="90"/>
    </row>
    <row r="151" spans="1:24" ht="78" x14ac:dyDescent="0.35">
      <c r="A151" s="28" t="s">
        <v>217</v>
      </c>
      <c r="B151" s="29" t="s">
        <v>218</v>
      </c>
      <c r="C151" s="29" t="s">
        <v>131</v>
      </c>
      <c r="D151" s="55" t="s">
        <v>696</v>
      </c>
      <c r="E151" s="30">
        <v>44924</v>
      </c>
      <c r="F151" s="28" t="s">
        <v>471</v>
      </c>
      <c r="G151" s="41" t="s">
        <v>697</v>
      </c>
      <c r="H151" s="3">
        <v>417168123</v>
      </c>
      <c r="I151" s="29" t="s">
        <v>31</v>
      </c>
      <c r="J151" s="29">
        <v>900374230</v>
      </c>
      <c r="K151" s="29" t="s">
        <v>171</v>
      </c>
      <c r="L151" s="28" t="s">
        <v>698</v>
      </c>
      <c r="M151" s="3"/>
      <c r="N151" s="1">
        <f>+Tabla17[[#This Row],[VALOR INICIAL DEL CONTRATO + IVA]]+Tabla17[[#This Row],[VALOR TOTAL ADICIONES + IVA]]</f>
        <v>417168123</v>
      </c>
      <c r="O151" s="2">
        <f>+Tabla17[[#This Row],[FECHA TERMINACIÓN CONTRATO
(dd/mm/aaaa)]]-Tabla17[[#This Row],[FECHA INICIO CONTRATO
(dd/mm/aaaa)]]</f>
        <v>365</v>
      </c>
      <c r="P151" s="4"/>
      <c r="Q151" s="82">
        <v>44924</v>
      </c>
      <c r="R151" s="82">
        <v>45289</v>
      </c>
      <c r="S151" s="83"/>
      <c r="T151" s="28" t="s">
        <v>699</v>
      </c>
      <c r="U151" s="20">
        <v>0.5</v>
      </c>
      <c r="V151" s="78">
        <v>0.86899999999999999</v>
      </c>
      <c r="W151" s="34" t="s">
        <v>35</v>
      </c>
      <c r="X151" s="90"/>
    </row>
    <row r="152" spans="1:24" ht="78" x14ac:dyDescent="0.35">
      <c r="A152" s="28" t="s">
        <v>682</v>
      </c>
      <c r="B152" s="28" t="s">
        <v>700</v>
      </c>
      <c r="C152" s="29" t="s">
        <v>431</v>
      </c>
      <c r="D152" s="55" t="s">
        <v>701</v>
      </c>
      <c r="E152" s="30">
        <v>44924</v>
      </c>
      <c r="F152" s="28" t="s">
        <v>133</v>
      </c>
      <c r="G152" s="41" t="s">
        <v>702</v>
      </c>
      <c r="H152" s="3">
        <v>39984000</v>
      </c>
      <c r="I152" s="29" t="s">
        <v>31</v>
      </c>
      <c r="J152" s="29">
        <v>900596632</v>
      </c>
      <c r="K152" s="29" t="s">
        <v>171</v>
      </c>
      <c r="L152" s="28" t="s">
        <v>703</v>
      </c>
      <c r="M152" s="3"/>
      <c r="N152" s="1">
        <f>+Tabla17[[#This Row],[VALOR INICIAL DEL CONTRATO + IVA]]+Tabla17[[#This Row],[VALOR TOTAL ADICIONES + IVA]]</f>
        <v>39984000</v>
      </c>
      <c r="O152" s="2">
        <f>+Tabla17[[#This Row],[FECHA TERMINACIÓN CONTRATO
(dd/mm/aaaa)]]-Tabla17[[#This Row],[FECHA INICIO CONTRATO
(dd/mm/aaaa)]]</f>
        <v>364</v>
      </c>
      <c r="P152" s="4"/>
      <c r="Q152" s="82">
        <v>44927</v>
      </c>
      <c r="R152" s="82">
        <v>45291</v>
      </c>
      <c r="S152" s="83"/>
      <c r="T152" s="28" t="s">
        <v>704</v>
      </c>
      <c r="U152" s="101">
        <v>0.498</v>
      </c>
      <c r="V152" s="20" t="s">
        <v>705</v>
      </c>
      <c r="W152" s="34" t="s">
        <v>35</v>
      </c>
      <c r="X152" s="81"/>
    </row>
    <row r="153" spans="1:24" ht="78" x14ac:dyDescent="0.35">
      <c r="A153" s="28" t="s">
        <v>505</v>
      </c>
      <c r="B153" s="29" t="s">
        <v>543</v>
      </c>
      <c r="C153" s="29" t="s">
        <v>431</v>
      </c>
      <c r="D153" s="55" t="s">
        <v>706</v>
      </c>
      <c r="E153" s="82">
        <v>44925</v>
      </c>
      <c r="F153" s="28" t="s">
        <v>133</v>
      </c>
      <c r="G153" s="41" t="s">
        <v>707</v>
      </c>
      <c r="H153" s="3">
        <v>364041439</v>
      </c>
      <c r="I153" s="29" t="s">
        <v>31</v>
      </c>
      <c r="J153" s="29">
        <v>900032159</v>
      </c>
      <c r="K153" s="29" t="s">
        <v>164</v>
      </c>
      <c r="L153" s="28" t="s">
        <v>237</v>
      </c>
      <c r="M153" s="3"/>
      <c r="N153" s="1">
        <f>+Tabla17[[#This Row],[VALOR INICIAL DEL CONTRATO + IVA]]+Tabla17[[#This Row],[VALOR TOTAL ADICIONES + IVA]]</f>
        <v>364041439</v>
      </c>
      <c r="O153" s="2">
        <f>+Tabla17[[#This Row],[FECHA TERMINACIÓN CONTRATO
(dd/mm/aaaa)]]-Tabla17[[#This Row],[FECHA INICIO CONTRATO
(dd/mm/aaaa)]]</f>
        <v>730</v>
      </c>
      <c r="P153" s="4"/>
      <c r="Q153" s="82">
        <v>44927</v>
      </c>
      <c r="R153" s="82">
        <v>45657</v>
      </c>
      <c r="S153" s="83"/>
      <c r="T153" s="28" t="s">
        <v>547</v>
      </c>
      <c r="U153" s="20"/>
      <c r="V153" s="20"/>
      <c r="W153" s="34" t="s">
        <v>35</v>
      </c>
      <c r="X153" s="90" t="s">
        <v>1162</v>
      </c>
    </row>
    <row r="154" spans="1:24" ht="91" x14ac:dyDescent="0.35">
      <c r="A154" s="28" t="s">
        <v>76</v>
      </c>
      <c r="B154" s="28" t="s">
        <v>708</v>
      </c>
      <c r="C154" s="28" t="s">
        <v>431</v>
      </c>
      <c r="D154" s="55" t="s">
        <v>709</v>
      </c>
      <c r="E154" s="82">
        <v>44937</v>
      </c>
      <c r="F154" s="28" t="s">
        <v>133</v>
      </c>
      <c r="G154" s="41" t="s">
        <v>710</v>
      </c>
      <c r="H154" s="6">
        <v>23800000</v>
      </c>
      <c r="I154" s="28" t="s">
        <v>31</v>
      </c>
      <c r="J154" s="29">
        <v>860049275</v>
      </c>
      <c r="K154" s="5" t="s">
        <v>209</v>
      </c>
      <c r="L154" s="29" t="s">
        <v>711</v>
      </c>
      <c r="M154" s="6"/>
      <c r="N154" s="1">
        <f>+Tabla17[[#This Row],[VALOR INICIAL DEL CONTRATO + IVA]]+Tabla17[[#This Row],[VALOR TOTAL ADICIONES + IVA]]</f>
        <v>23800000</v>
      </c>
      <c r="O154" s="2">
        <f>+Tabla17[[#This Row],[FECHA TERMINACIÓN CONTRATO
(dd/mm/aaaa)]]-Tabla17[[#This Row],[FECHA INICIO CONTRATO
(dd/mm/aaaa)]]</f>
        <v>354</v>
      </c>
      <c r="P154" s="7"/>
      <c r="Q154" s="82">
        <v>44937</v>
      </c>
      <c r="R154" s="82">
        <v>45291</v>
      </c>
      <c r="S154" s="83"/>
      <c r="T154" s="28" t="s">
        <v>419</v>
      </c>
      <c r="U154" s="20">
        <v>0.48</v>
      </c>
      <c r="V154" s="20">
        <v>0</v>
      </c>
      <c r="W154" s="34" t="s">
        <v>35</v>
      </c>
      <c r="X154" s="90"/>
    </row>
    <row r="155" spans="1:24" ht="104" x14ac:dyDescent="0.35">
      <c r="A155" s="28" t="s">
        <v>505</v>
      </c>
      <c r="B155" s="28" t="s">
        <v>712</v>
      </c>
      <c r="C155" s="28" t="s">
        <v>431</v>
      </c>
      <c r="D155" s="55" t="s">
        <v>713</v>
      </c>
      <c r="E155" s="82">
        <v>44931</v>
      </c>
      <c r="F155" s="28" t="s">
        <v>133</v>
      </c>
      <c r="G155" s="41" t="s">
        <v>714</v>
      </c>
      <c r="H155" s="6">
        <v>219345727</v>
      </c>
      <c r="I155" s="28" t="s">
        <v>66</v>
      </c>
      <c r="J155" s="29">
        <v>79102054</v>
      </c>
      <c r="L155" s="29" t="s">
        <v>715</v>
      </c>
      <c r="M155" s="6"/>
      <c r="N155" s="1">
        <f>+Tabla17[[#This Row],[VALOR INICIAL DEL CONTRATO + IVA]]+Tabla17[[#This Row],[VALOR TOTAL ADICIONES + IVA]]</f>
        <v>219345727</v>
      </c>
      <c r="O155" s="2">
        <f>+Tabla17[[#This Row],[FECHA TERMINACIÓN CONTRATO
(dd/mm/aaaa)]]-Tabla17[[#This Row],[FECHA INICIO CONTRATO
(dd/mm/aaaa)]]</f>
        <v>355</v>
      </c>
      <c r="P155" s="7"/>
      <c r="Q155" s="82">
        <v>44936</v>
      </c>
      <c r="R155" s="82">
        <v>45291</v>
      </c>
      <c r="S155" s="83"/>
      <c r="T155" s="28" t="s">
        <v>716</v>
      </c>
      <c r="U155" s="20">
        <v>0.48</v>
      </c>
      <c r="V155" s="20">
        <v>0.48</v>
      </c>
      <c r="W155" s="34" t="s">
        <v>35</v>
      </c>
      <c r="X155" s="90"/>
    </row>
    <row r="156" spans="1:24" ht="78" x14ac:dyDescent="0.35">
      <c r="A156" s="28" t="s">
        <v>76</v>
      </c>
      <c r="B156" s="28" t="s">
        <v>223</v>
      </c>
      <c r="C156" s="28" t="s">
        <v>431</v>
      </c>
      <c r="D156" s="55" t="s">
        <v>717</v>
      </c>
      <c r="E156" s="82">
        <v>44942</v>
      </c>
      <c r="F156" s="28" t="s">
        <v>133</v>
      </c>
      <c r="G156" s="41" t="s">
        <v>718</v>
      </c>
      <c r="H156" s="6">
        <v>20000000</v>
      </c>
      <c r="I156" s="28" t="s">
        <v>31</v>
      </c>
      <c r="J156" s="29">
        <v>830015429</v>
      </c>
      <c r="K156" s="5" t="s">
        <v>153</v>
      </c>
      <c r="L156" s="29" t="s">
        <v>719</v>
      </c>
      <c r="M156" s="6"/>
      <c r="N156" s="1">
        <f>+Tabla17[[#This Row],[VALOR INICIAL DEL CONTRATO + IVA]]+Tabla17[[#This Row],[VALOR TOTAL ADICIONES + IVA]]</f>
        <v>20000000</v>
      </c>
      <c r="O156" s="2">
        <f>+Tabla17[[#This Row],[FECHA TERMINACIÓN CONTRATO
(dd/mm/aaaa)]]-Tabla17[[#This Row],[FECHA INICIO CONTRATO
(dd/mm/aaaa)]]</f>
        <v>349</v>
      </c>
      <c r="P156" s="7"/>
      <c r="Q156" s="82">
        <v>44942</v>
      </c>
      <c r="R156" s="82">
        <v>45291</v>
      </c>
      <c r="S156" s="83"/>
      <c r="T156" s="28" t="s">
        <v>720</v>
      </c>
      <c r="U156" s="20">
        <v>0.6</v>
      </c>
      <c r="V156" s="20">
        <v>0.12</v>
      </c>
      <c r="W156" s="34" t="s">
        <v>35</v>
      </c>
      <c r="X156" s="90"/>
    </row>
    <row r="157" spans="1:24" ht="143" x14ac:dyDescent="0.35">
      <c r="A157" s="28" t="s">
        <v>76</v>
      </c>
      <c r="B157" s="28" t="s">
        <v>708</v>
      </c>
      <c r="C157" s="28" t="s">
        <v>431</v>
      </c>
      <c r="D157" s="55" t="s">
        <v>721</v>
      </c>
      <c r="E157" s="82">
        <v>44937</v>
      </c>
      <c r="F157" s="28" t="s">
        <v>133</v>
      </c>
      <c r="G157" s="41" t="s">
        <v>722</v>
      </c>
      <c r="H157" s="6">
        <v>10000000</v>
      </c>
      <c r="I157" s="28" t="s">
        <v>31</v>
      </c>
      <c r="J157" s="29">
        <v>901058686</v>
      </c>
      <c r="K157" s="5" t="s">
        <v>209</v>
      </c>
      <c r="L157" s="29" t="s">
        <v>723</v>
      </c>
      <c r="M157" s="6"/>
      <c r="N157" s="1">
        <f>+Tabla17[[#This Row],[VALOR INICIAL DEL CONTRATO + IVA]]+Tabla17[[#This Row],[VALOR TOTAL ADICIONES + IVA]]</f>
        <v>10000000</v>
      </c>
      <c r="O157" s="2">
        <f>+Tabla17[[#This Row],[FECHA TERMINACIÓN CONTRATO
(dd/mm/aaaa)]]-Tabla17[[#This Row],[FECHA INICIO CONTRATO
(dd/mm/aaaa)]]</f>
        <v>354</v>
      </c>
      <c r="P157" s="7"/>
      <c r="Q157" s="82">
        <v>44937</v>
      </c>
      <c r="R157" s="82">
        <v>45291</v>
      </c>
      <c r="S157" s="83"/>
      <c r="T157" s="28" t="s">
        <v>419</v>
      </c>
      <c r="U157" s="20">
        <v>0.48</v>
      </c>
      <c r="V157" s="20">
        <v>0.2</v>
      </c>
      <c r="W157" s="34" t="s">
        <v>35</v>
      </c>
      <c r="X157" s="90"/>
    </row>
    <row r="158" spans="1:24" ht="143" x14ac:dyDescent="0.35">
      <c r="A158" s="28" t="s">
        <v>201</v>
      </c>
      <c r="B158" s="28" t="s">
        <v>724</v>
      </c>
      <c r="C158" s="28" t="s">
        <v>431</v>
      </c>
      <c r="D158" s="55" t="s">
        <v>725</v>
      </c>
      <c r="E158" s="82">
        <v>44943</v>
      </c>
      <c r="F158" s="28" t="s">
        <v>133</v>
      </c>
      <c r="G158" s="41" t="s">
        <v>726</v>
      </c>
      <c r="H158" s="6">
        <v>29750000</v>
      </c>
      <c r="I158" s="28" t="s">
        <v>31</v>
      </c>
      <c r="J158" s="29">
        <v>900083625</v>
      </c>
      <c r="K158" s="5" t="s">
        <v>112</v>
      </c>
      <c r="L158" s="29" t="s">
        <v>727</v>
      </c>
      <c r="M158" s="6"/>
      <c r="N158" s="1">
        <f>+Tabla17[[#This Row],[VALOR INICIAL DEL CONTRATO + IVA]]+Tabla17[[#This Row],[VALOR TOTAL ADICIONES + IVA]]</f>
        <v>29750000</v>
      </c>
      <c r="O158" s="2">
        <f>+Tabla17[[#This Row],[FECHA TERMINACIÓN CONTRATO
(dd/mm/aaaa)]]-Tabla17[[#This Row],[FECHA INICIO CONTRATO
(dd/mm/aaaa)]]</f>
        <v>348</v>
      </c>
      <c r="P158" s="7"/>
      <c r="Q158" s="82">
        <v>44943</v>
      </c>
      <c r="R158" s="82">
        <v>45291</v>
      </c>
      <c r="S158" s="83"/>
      <c r="T158" s="28" t="s">
        <v>728</v>
      </c>
      <c r="U158" s="20" t="s">
        <v>729</v>
      </c>
      <c r="V158" s="20" t="s">
        <v>729</v>
      </c>
      <c r="W158" s="34" t="s">
        <v>35</v>
      </c>
      <c r="X158" s="102" t="s">
        <v>730</v>
      </c>
    </row>
    <row r="159" spans="1:24" ht="156" x14ac:dyDescent="0.35">
      <c r="A159" s="28" t="s">
        <v>201</v>
      </c>
      <c r="B159" s="28" t="s">
        <v>644</v>
      </c>
      <c r="C159" s="28" t="s">
        <v>431</v>
      </c>
      <c r="D159" s="55" t="s">
        <v>731</v>
      </c>
      <c r="E159" s="82">
        <v>44944</v>
      </c>
      <c r="F159" s="28" t="s">
        <v>133</v>
      </c>
      <c r="G159" s="41" t="s">
        <v>732</v>
      </c>
      <c r="H159" s="6">
        <v>1018833633</v>
      </c>
      <c r="I159" s="28" t="s">
        <v>31</v>
      </c>
      <c r="J159" s="29">
        <v>900422614</v>
      </c>
      <c r="K159" s="5" t="s">
        <v>117</v>
      </c>
      <c r="L159" s="29" t="s">
        <v>733</v>
      </c>
      <c r="M159" s="6"/>
      <c r="N159" s="1">
        <f>+Tabla17[[#This Row],[VALOR INICIAL DEL CONTRATO + IVA]]+Tabla17[[#This Row],[VALOR TOTAL ADICIONES + IVA]]</f>
        <v>1018833633</v>
      </c>
      <c r="O159" s="2">
        <f>+Tabla17[[#This Row],[FECHA TERMINACIÓN CONTRATO
(dd/mm/aaaa)]]-Tabla17[[#This Row],[FECHA INICIO CONTRATO
(dd/mm/aaaa)]]</f>
        <v>1072</v>
      </c>
      <c r="P159" s="7"/>
      <c r="Q159" s="82">
        <v>44950</v>
      </c>
      <c r="R159" s="82">
        <v>46022</v>
      </c>
      <c r="S159" s="83"/>
      <c r="T159" s="28" t="s">
        <v>734</v>
      </c>
      <c r="U159" s="20" t="s">
        <v>735</v>
      </c>
      <c r="V159" s="20" t="s">
        <v>736</v>
      </c>
      <c r="W159" s="34" t="s">
        <v>35</v>
      </c>
      <c r="X159" s="90"/>
    </row>
    <row r="160" spans="1:24" ht="78" x14ac:dyDescent="0.35">
      <c r="A160" s="28" t="s">
        <v>201</v>
      </c>
      <c r="B160" s="28" t="s">
        <v>365</v>
      </c>
      <c r="C160" s="28" t="s">
        <v>211</v>
      </c>
      <c r="D160" s="55" t="s">
        <v>737</v>
      </c>
      <c r="E160" s="82">
        <v>44945</v>
      </c>
      <c r="F160" s="28" t="s">
        <v>133</v>
      </c>
      <c r="G160" s="41" t="s">
        <v>738</v>
      </c>
      <c r="H160" s="6">
        <v>1899167220</v>
      </c>
      <c r="I160" s="28" t="s">
        <v>31</v>
      </c>
      <c r="J160" s="29">
        <v>901664317</v>
      </c>
      <c r="K160" s="5" t="s">
        <v>171</v>
      </c>
      <c r="L160" s="29" t="s">
        <v>739</v>
      </c>
      <c r="M160" s="6"/>
      <c r="N160" s="1">
        <f>+Tabla17[[#This Row],[VALOR INICIAL DEL CONTRATO + IVA]]+Tabla17[[#This Row],[VALOR TOTAL ADICIONES + IVA]]</f>
        <v>1899167220</v>
      </c>
      <c r="O160" s="2">
        <f>+Tabla17[[#This Row],[FECHA TERMINACIÓN CONTRATO
(dd/mm/aaaa)]]-Tabla17[[#This Row],[FECHA INICIO CONTRATO
(dd/mm/aaaa)]]</f>
        <v>730</v>
      </c>
      <c r="P160" s="7"/>
      <c r="Q160" s="82">
        <v>44958</v>
      </c>
      <c r="R160" s="82">
        <v>45688</v>
      </c>
      <c r="S160" s="83"/>
      <c r="T160" s="28" t="s">
        <v>44</v>
      </c>
      <c r="U160" s="20">
        <v>0.2</v>
      </c>
      <c r="V160" s="20">
        <v>0.12</v>
      </c>
      <c r="W160" s="34" t="s">
        <v>35</v>
      </c>
      <c r="X160" s="90"/>
    </row>
    <row r="161" spans="1:24" ht="78" x14ac:dyDescent="0.35">
      <c r="A161" s="28" t="s">
        <v>54</v>
      </c>
      <c r="B161" s="28" t="s">
        <v>293</v>
      </c>
      <c r="C161" s="28" t="s">
        <v>431</v>
      </c>
      <c r="D161" s="55" t="s">
        <v>740</v>
      </c>
      <c r="E161" s="82">
        <v>44944</v>
      </c>
      <c r="F161" s="28" t="s">
        <v>133</v>
      </c>
      <c r="G161" s="41" t="s">
        <v>741</v>
      </c>
      <c r="H161" s="18">
        <v>17280658.27</v>
      </c>
      <c r="I161" s="28" t="s">
        <v>31</v>
      </c>
      <c r="J161" s="29">
        <v>900377109</v>
      </c>
      <c r="K161" s="5" t="s">
        <v>171</v>
      </c>
      <c r="L161" s="29" t="s">
        <v>742</v>
      </c>
      <c r="M161" s="6"/>
      <c r="N161" s="1">
        <f>+Tabla17[[#This Row],[VALOR INICIAL DEL CONTRATO + IVA]]+Tabla17[[#This Row],[VALOR TOTAL ADICIONES + IVA]]</f>
        <v>17280658.27</v>
      </c>
      <c r="O161" s="2">
        <f>+Tabla17[[#This Row],[FECHA TERMINACIÓN CONTRATO
(dd/mm/aaaa)]]-Tabla17[[#This Row],[FECHA INICIO CONTRATO
(dd/mm/aaaa)]]</f>
        <v>347</v>
      </c>
      <c r="P161" s="7"/>
      <c r="Q161" s="82">
        <v>44944</v>
      </c>
      <c r="R161" s="82">
        <v>45291</v>
      </c>
      <c r="S161" s="83"/>
      <c r="T161" s="29" t="s">
        <v>299</v>
      </c>
      <c r="U161" s="103">
        <v>0.47</v>
      </c>
      <c r="V161" s="20">
        <v>0.28999999999999998</v>
      </c>
      <c r="W161" s="34" t="s">
        <v>35</v>
      </c>
      <c r="X161" s="90"/>
    </row>
    <row r="162" spans="1:24" ht="58" x14ac:dyDescent="0.35">
      <c r="A162" s="28" t="s">
        <v>217</v>
      </c>
      <c r="B162" s="28" t="s">
        <v>743</v>
      </c>
      <c r="C162" s="28" t="s">
        <v>131</v>
      </c>
      <c r="D162" s="55" t="s">
        <v>744</v>
      </c>
      <c r="E162" s="82">
        <v>44945</v>
      </c>
      <c r="F162" s="28" t="s">
        <v>133</v>
      </c>
      <c r="G162" s="41" t="s">
        <v>745</v>
      </c>
      <c r="H162" s="6">
        <v>310680800</v>
      </c>
      <c r="I162" s="28" t="s">
        <v>31</v>
      </c>
      <c r="J162" s="29">
        <v>830014795</v>
      </c>
      <c r="K162" s="5" t="s">
        <v>59</v>
      </c>
      <c r="L162" s="29" t="s">
        <v>746</v>
      </c>
      <c r="M162" s="6"/>
      <c r="N162" s="1">
        <f>+Tabla17[[#This Row],[VALOR INICIAL DEL CONTRATO + IVA]]+Tabla17[[#This Row],[VALOR TOTAL ADICIONES + IVA]]</f>
        <v>310680800</v>
      </c>
      <c r="O162" s="2">
        <f>+Tabla17[[#This Row],[FECHA TERMINACIÓN CONTRATO
(dd/mm/aaaa)]]-Tabla17[[#This Row],[FECHA INICIO CONTRATO
(dd/mm/aaaa)]]</f>
        <v>730</v>
      </c>
      <c r="P162" s="7"/>
      <c r="Q162" s="82">
        <v>44945</v>
      </c>
      <c r="R162" s="82">
        <v>45675</v>
      </c>
      <c r="S162" s="83"/>
      <c r="T162" s="28" t="s">
        <v>279</v>
      </c>
      <c r="U162" s="103">
        <v>0.25</v>
      </c>
      <c r="V162" s="78">
        <v>0.93559999999999999</v>
      </c>
      <c r="W162" s="34" t="s">
        <v>35</v>
      </c>
      <c r="X162" s="90"/>
    </row>
    <row r="163" spans="1:24" ht="39" x14ac:dyDescent="0.35">
      <c r="A163" s="28" t="s">
        <v>76</v>
      </c>
      <c r="B163" s="28" t="s">
        <v>77</v>
      </c>
      <c r="C163" s="28" t="s">
        <v>431</v>
      </c>
      <c r="D163" s="55" t="s">
        <v>747</v>
      </c>
      <c r="E163" s="82">
        <v>44952</v>
      </c>
      <c r="F163" s="28" t="s">
        <v>244</v>
      </c>
      <c r="G163" s="41" t="s">
        <v>748</v>
      </c>
      <c r="H163" s="6">
        <v>30202694</v>
      </c>
      <c r="I163" s="28" t="s">
        <v>31</v>
      </c>
      <c r="J163" s="29">
        <v>860005265</v>
      </c>
      <c r="K163" s="5" t="s">
        <v>117</v>
      </c>
      <c r="L163" s="29" t="s">
        <v>749</v>
      </c>
      <c r="M163" s="6"/>
      <c r="N163" s="1">
        <f>+Tabla17[[#This Row],[VALOR INICIAL DEL CONTRATO + IVA]]+Tabla17[[#This Row],[VALOR TOTAL ADICIONES + IVA]]</f>
        <v>30202694</v>
      </c>
      <c r="O163" s="2">
        <f>+Tabla17[[#This Row],[FECHA TERMINACIÓN CONTRATO
(dd/mm/aaaa)]]-Tabla17[[#This Row],[FECHA INICIO CONTRATO
(dd/mm/aaaa)]]</f>
        <v>339</v>
      </c>
      <c r="P163" s="7"/>
      <c r="Q163" s="82">
        <v>44952</v>
      </c>
      <c r="R163" s="82">
        <v>45291</v>
      </c>
      <c r="S163" s="83"/>
      <c r="T163" s="28" t="s">
        <v>137</v>
      </c>
      <c r="U163" s="20">
        <v>0.5</v>
      </c>
      <c r="V163" s="20">
        <v>0.25</v>
      </c>
      <c r="W163" s="34" t="s">
        <v>35</v>
      </c>
      <c r="X163" s="90"/>
    </row>
    <row r="164" spans="1:24" ht="65" x14ac:dyDescent="0.35">
      <c r="A164" s="28" t="s">
        <v>201</v>
      </c>
      <c r="B164" s="28" t="s">
        <v>750</v>
      </c>
      <c r="C164" s="28" t="s">
        <v>431</v>
      </c>
      <c r="D164" s="55" t="s">
        <v>751</v>
      </c>
      <c r="E164" s="82">
        <v>44952</v>
      </c>
      <c r="F164" s="28" t="s">
        <v>133</v>
      </c>
      <c r="G164" s="41" t="s">
        <v>752</v>
      </c>
      <c r="H164" s="6">
        <v>29750000</v>
      </c>
      <c r="I164" s="28" t="s">
        <v>31</v>
      </c>
      <c r="J164" s="29">
        <v>830076669</v>
      </c>
      <c r="K164" s="5" t="s">
        <v>164</v>
      </c>
      <c r="L164" s="29" t="s">
        <v>753</v>
      </c>
      <c r="M164" s="6"/>
      <c r="N164" s="1">
        <f>+Tabla17[[#This Row],[VALOR INICIAL DEL CONTRATO + IVA]]+Tabla17[[#This Row],[VALOR TOTAL ADICIONES + IVA]]</f>
        <v>29750000</v>
      </c>
      <c r="O164" s="2">
        <f>+Tabla17[[#This Row],[FECHA TERMINACIÓN CONTRATO
(dd/mm/aaaa)]]-Tabla17[[#This Row],[FECHA INICIO CONTRATO
(dd/mm/aaaa)]]</f>
        <v>339</v>
      </c>
      <c r="P164" s="7"/>
      <c r="Q164" s="82">
        <v>44952</v>
      </c>
      <c r="R164" s="82">
        <v>45291</v>
      </c>
      <c r="S164" s="83"/>
      <c r="T164" s="28" t="s">
        <v>754</v>
      </c>
      <c r="U164" s="78">
        <v>0.45829999999999999</v>
      </c>
      <c r="V164" s="20">
        <v>0</v>
      </c>
      <c r="W164" s="34" t="s">
        <v>35</v>
      </c>
      <c r="X164" s="90"/>
    </row>
    <row r="165" spans="1:24" ht="78" x14ac:dyDescent="0.35">
      <c r="A165" s="28" t="s">
        <v>201</v>
      </c>
      <c r="B165" s="28" t="s">
        <v>750</v>
      </c>
      <c r="C165" s="28" t="s">
        <v>431</v>
      </c>
      <c r="D165" s="55" t="s">
        <v>755</v>
      </c>
      <c r="E165" s="82">
        <v>44953</v>
      </c>
      <c r="F165" s="28" t="s">
        <v>133</v>
      </c>
      <c r="G165" s="41" t="s">
        <v>756</v>
      </c>
      <c r="H165" s="6">
        <v>363463485</v>
      </c>
      <c r="I165" s="28" t="s">
        <v>31</v>
      </c>
      <c r="J165" s="29">
        <v>830114663</v>
      </c>
      <c r="K165" s="5" t="s">
        <v>164</v>
      </c>
      <c r="L165" s="29" t="s">
        <v>757</v>
      </c>
      <c r="M165" s="6"/>
      <c r="N165" s="1">
        <f>+Tabla17[[#This Row],[VALOR INICIAL DEL CONTRATO + IVA]]+Tabla17[[#This Row],[VALOR TOTAL ADICIONES + IVA]]</f>
        <v>363463485</v>
      </c>
      <c r="O165" s="2">
        <f>+Tabla17[[#This Row],[FECHA TERMINACIÓN CONTRATO
(dd/mm/aaaa)]]-Tabla17[[#This Row],[FECHA INICIO CONTRATO
(dd/mm/aaaa)]]</f>
        <v>338</v>
      </c>
      <c r="P165" s="7"/>
      <c r="Q165" s="82">
        <v>44953</v>
      </c>
      <c r="R165" s="82">
        <v>45291</v>
      </c>
      <c r="S165" s="83"/>
      <c r="T165" s="28" t="s">
        <v>754</v>
      </c>
      <c r="U165" s="78">
        <v>0.45829999999999999</v>
      </c>
      <c r="V165" s="78">
        <v>0.18329999999999999</v>
      </c>
      <c r="W165" s="34" t="s">
        <v>35</v>
      </c>
      <c r="X165" s="90"/>
    </row>
    <row r="166" spans="1:24" ht="52" x14ac:dyDescent="0.35">
      <c r="A166" s="28" t="s">
        <v>54</v>
      </c>
      <c r="B166" s="28" t="s">
        <v>758</v>
      </c>
      <c r="C166" s="28" t="s">
        <v>431</v>
      </c>
      <c r="D166" s="55" t="s">
        <v>759</v>
      </c>
      <c r="E166" s="82">
        <v>44956</v>
      </c>
      <c r="F166" s="28" t="s">
        <v>133</v>
      </c>
      <c r="G166" s="41" t="s">
        <v>760</v>
      </c>
      <c r="H166" s="6">
        <v>1492000</v>
      </c>
      <c r="I166" s="28" t="s">
        <v>31</v>
      </c>
      <c r="J166" s="29">
        <v>900565863</v>
      </c>
      <c r="K166" s="5" t="s">
        <v>59</v>
      </c>
      <c r="L166" s="29" t="s">
        <v>761</v>
      </c>
      <c r="M166" s="6"/>
      <c r="N166" s="1">
        <f>+Tabla17[[#This Row],[VALOR INICIAL DEL CONTRATO + IVA]]+Tabla17[[#This Row],[VALOR TOTAL ADICIONES + IVA]]</f>
        <v>1492000</v>
      </c>
      <c r="O166" s="2">
        <f>+Tabla17[[#This Row],[FECHA TERMINACIÓN CONTRATO
(dd/mm/aaaa)]]-Tabla17[[#This Row],[FECHA INICIO CONTRATO
(dd/mm/aaaa)]]</f>
        <v>364</v>
      </c>
      <c r="P166" s="7"/>
      <c r="Q166" s="82">
        <v>44960</v>
      </c>
      <c r="R166" s="82">
        <v>45324</v>
      </c>
      <c r="S166" s="83"/>
      <c r="T166" s="28" t="s">
        <v>762</v>
      </c>
      <c r="U166" s="20"/>
      <c r="V166" s="20"/>
      <c r="W166" s="34" t="s">
        <v>35</v>
      </c>
      <c r="X166" s="90" t="s">
        <v>1162</v>
      </c>
    </row>
    <row r="167" spans="1:24" ht="78" x14ac:dyDescent="0.35">
      <c r="A167" s="28" t="s">
        <v>201</v>
      </c>
      <c r="B167" s="28" t="s">
        <v>750</v>
      </c>
      <c r="C167" s="28" t="s">
        <v>431</v>
      </c>
      <c r="D167" s="55" t="s">
        <v>763</v>
      </c>
      <c r="E167" s="82">
        <v>44953</v>
      </c>
      <c r="F167" s="28" t="s">
        <v>133</v>
      </c>
      <c r="G167" s="41" t="s">
        <v>764</v>
      </c>
      <c r="H167" s="6">
        <v>29750000</v>
      </c>
      <c r="I167" s="28" t="s">
        <v>31</v>
      </c>
      <c r="J167" s="29">
        <v>830038753</v>
      </c>
      <c r="K167" s="5" t="s">
        <v>112</v>
      </c>
      <c r="L167" s="29" t="s">
        <v>765</v>
      </c>
      <c r="M167" s="6"/>
      <c r="N167" s="1">
        <f>+Tabla17[[#This Row],[VALOR INICIAL DEL CONTRATO + IVA]]+Tabla17[[#This Row],[VALOR TOTAL ADICIONES + IVA]]</f>
        <v>29750000</v>
      </c>
      <c r="O167" s="2">
        <f>+Tabla17[[#This Row],[FECHA TERMINACIÓN CONTRATO
(dd/mm/aaaa)]]-Tabla17[[#This Row],[FECHA INICIO CONTRATO
(dd/mm/aaaa)]]</f>
        <v>338</v>
      </c>
      <c r="P167" s="7"/>
      <c r="Q167" s="82">
        <v>44953</v>
      </c>
      <c r="R167" s="82">
        <v>45291</v>
      </c>
      <c r="S167" s="83"/>
      <c r="T167" s="28" t="s">
        <v>754</v>
      </c>
      <c r="U167" s="78">
        <v>0.45829999999999999</v>
      </c>
      <c r="V167" s="78">
        <v>0.1663</v>
      </c>
      <c r="W167" s="34" t="s">
        <v>35</v>
      </c>
      <c r="X167" s="90"/>
    </row>
    <row r="168" spans="1:24" ht="78" x14ac:dyDescent="0.35">
      <c r="A168" s="28" t="s">
        <v>201</v>
      </c>
      <c r="B168" s="28" t="s">
        <v>750</v>
      </c>
      <c r="C168" s="28" t="s">
        <v>431</v>
      </c>
      <c r="D168" s="55" t="s">
        <v>766</v>
      </c>
      <c r="E168" s="82">
        <v>44953</v>
      </c>
      <c r="F168" s="28" t="s">
        <v>133</v>
      </c>
      <c r="G168" s="41" t="s">
        <v>756</v>
      </c>
      <c r="H168" s="6">
        <v>254995580</v>
      </c>
      <c r="I168" s="28" t="s">
        <v>31</v>
      </c>
      <c r="J168" s="29">
        <v>830021370</v>
      </c>
      <c r="K168" s="5" t="s">
        <v>42</v>
      </c>
      <c r="L168" s="29" t="s">
        <v>767</v>
      </c>
      <c r="M168" s="6"/>
      <c r="N168" s="1">
        <f>+Tabla17[[#This Row],[VALOR INICIAL DEL CONTRATO + IVA]]+Tabla17[[#This Row],[VALOR TOTAL ADICIONES + IVA]]</f>
        <v>254995580</v>
      </c>
      <c r="O168" s="2">
        <f>+Tabla17[[#This Row],[FECHA TERMINACIÓN CONTRATO
(dd/mm/aaaa)]]-Tabla17[[#This Row],[FECHA INICIO CONTRATO
(dd/mm/aaaa)]]</f>
        <v>338</v>
      </c>
      <c r="P168" s="7"/>
      <c r="Q168" s="82">
        <v>44953</v>
      </c>
      <c r="R168" s="82">
        <v>45291</v>
      </c>
      <c r="S168" s="83"/>
      <c r="T168" s="28" t="s">
        <v>754</v>
      </c>
      <c r="U168" s="78">
        <v>0.45829999999999999</v>
      </c>
      <c r="V168" s="78">
        <v>0.23799999999999999</v>
      </c>
      <c r="W168" s="34" t="s">
        <v>35</v>
      </c>
      <c r="X168" s="90"/>
    </row>
    <row r="169" spans="1:24" ht="91" x14ac:dyDescent="0.35">
      <c r="A169" s="28" t="s">
        <v>201</v>
      </c>
      <c r="B169" s="28" t="s">
        <v>750</v>
      </c>
      <c r="C169" s="28" t="s">
        <v>431</v>
      </c>
      <c r="D169" s="55" t="s">
        <v>768</v>
      </c>
      <c r="E169" s="82">
        <v>44956</v>
      </c>
      <c r="F169" s="28" t="s">
        <v>133</v>
      </c>
      <c r="G169" s="41" t="s">
        <v>769</v>
      </c>
      <c r="H169" s="6">
        <v>57953000</v>
      </c>
      <c r="I169" s="28" t="s">
        <v>31</v>
      </c>
      <c r="J169" s="29">
        <v>900239271</v>
      </c>
      <c r="K169" s="5" t="s">
        <v>42</v>
      </c>
      <c r="L169" s="29" t="s">
        <v>770</v>
      </c>
      <c r="M169" s="6"/>
      <c r="N169" s="1">
        <f>+Tabla17[[#This Row],[VALOR INICIAL DEL CONTRATO + IVA]]+Tabla17[[#This Row],[VALOR TOTAL ADICIONES + IVA]]</f>
        <v>57953000</v>
      </c>
      <c r="O169" s="2">
        <f>+Tabla17[[#This Row],[FECHA TERMINACIÓN CONTRATO
(dd/mm/aaaa)]]-Tabla17[[#This Row],[FECHA INICIO CONTRATO
(dd/mm/aaaa)]]</f>
        <v>339</v>
      </c>
      <c r="P169" s="7"/>
      <c r="Q169" s="82">
        <v>44952</v>
      </c>
      <c r="R169" s="82">
        <v>45291</v>
      </c>
      <c r="S169" s="83"/>
      <c r="T169" s="28" t="s">
        <v>754</v>
      </c>
      <c r="U169" s="78">
        <v>0.46110000000000001</v>
      </c>
      <c r="V169" s="78">
        <v>0</v>
      </c>
      <c r="W169" s="34" t="s">
        <v>35</v>
      </c>
      <c r="X169" s="90"/>
    </row>
    <row r="170" spans="1:24" ht="78" x14ac:dyDescent="0.35">
      <c r="A170" s="28" t="s">
        <v>201</v>
      </c>
      <c r="B170" s="28" t="s">
        <v>750</v>
      </c>
      <c r="C170" s="28" t="s">
        <v>431</v>
      </c>
      <c r="D170" s="55" t="s">
        <v>771</v>
      </c>
      <c r="E170" s="82">
        <v>44953</v>
      </c>
      <c r="F170" s="28" t="s">
        <v>133</v>
      </c>
      <c r="G170" s="41" t="s">
        <v>756</v>
      </c>
      <c r="H170" s="6">
        <v>195947780</v>
      </c>
      <c r="I170" s="28" t="s">
        <v>31</v>
      </c>
      <c r="J170" s="29">
        <v>900474600</v>
      </c>
      <c r="K170" s="5" t="s">
        <v>117</v>
      </c>
      <c r="L170" s="29" t="s">
        <v>772</v>
      </c>
      <c r="M170" s="6"/>
      <c r="N170" s="1">
        <f>+Tabla17[[#This Row],[VALOR INICIAL DEL CONTRATO + IVA]]+Tabla17[[#This Row],[VALOR TOTAL ADICIONES + IVA]]</f>
        <v>195947780</v>
      </c>
      <c r="O170" s="2">
        <f>+Tabla17[[#This Row],[FECHA TERMINACIÓN CONTRATO
(dd/mm/aaaa)]]-Tabla17[[#This Row],[FECHA INICIO CONTRATO
(dd/mm/aaaa)]]</f>
        <v>338</v>
      </c>
      <c r="P170" s="7"/>
      <c r="Q170" s="82">
        <v>44953</v>
      </c>
      <c r="R170" s="82">
        <v>45291</v>
      </c>
      <c r="S170" s="83"/>
      <c r="T170" s="28" t="s">
        <v>754</v>
      </c>
      <c r="U170" s="78">
        <v>0.45829999999999999</v>
      </c>
      <c r="V170" s="78">
        <v>0.39600000000000002</v>
      </c>
      <c r="W170" s="34" t="s">
        <v>35</v>
      </c>
      <c r="X170" s="90"/>
    </row>
    <row r="171" spans="1:24" ht="104" x14ac:dyDescent="0.35">
      <c r="A171" s="28" t="s">
        <v>54</v>
      </c>
      <c r="B171" s="28" t="s">
        <v>773</v>
      </c>
      <c r="C171" s="28" t="s">
        <v>431</v>
      </c>
      <c r="D171" s="55" t="s">
        <v>774</v>
      </c>
      <c r="E171" s="82">
        <v>44963</v>
      </c>
      <c r="F171" s="28" t="s">
        <v>133</v>
      </c>
      <c r="G171" s="41" t="s">
        <v>775</v>
      </c>
      <c r="H171" s="6">
        <v>140343668</v>
      </c>
      <c r="I171" s="28" t="s">
        <v>31</v>
      </c>
      <c r="J171" s="29">
        <v>800182091</v>
      </c>
      <c r="K171" s="5" t="s">
        <v>153</v>
      </c>
      <c r="L171" s="29" t="s">
        <v>776</v>
      </c>
      <c r="M171" s="6"/>
      <c r="N171" s="1">
        <f>+Tabla17[[#This Row],[VALOR INICIAL DEL CONTRATO + IVA]]+Tabla17[[#This Row],[VALOR TOTAL ADICIONES + IVA]]</f>
        <v>140343668</v>
      </c>
      <c r="O171" s="2">
        <f>+Tabla17[[#This Row],[FECHA TERMINACIÓN CONTRATO
(dd/mm/aaaa)]]-Tabla17[[#This Row],[FECHA INICIO CONTRATO
(dd/mm/aaaa)]]</f>
        <v>691</v>
      </c>
      <c r="P171" s="7"/>
      <c r="Q171" s="82">
        <v>44966</v>
      </c>
      <c r="R171" s="82">
        <v>45657</v>
      </c>
      <c r="S171" s="83"/>
      <c r="T171" s="28" t="s">
        <v>777</v>
      </c>
      <c r="U171" s="20" t="s">
        <v>778</v>
      </c>
      <c r="V171" s="20" t="s">
        <v>779</v>
      </c>
      <c r="W171" s="34" t="s">
        <v>35</v>
      </c>
      <c r="X171" s="90"/>
    </row>
    <row r="172" spans="1:24" ht="78" x14ac:dyDescent="0.35">
      <c r="A172" s="28" t="s">
        <v>201</v>
      </c>
      <c r="B172" s="28" t="s">
        <v>750</v>
      </c>
      <c r="C172" s="28" t="s">
        <v>431</v>
      </c>
      <c r="D172" s="55" t="s">
        <v>780</v>
      </c>
      <c r="E172" s="82">
        <v>44956</v>
      </c>
      <c r="F172" s="28" t="s">
        <v>133</v>
      </c>
      <c r="G172" s="41" t="s">
        <v>756</v>
      </c>
      <c r="H172" s="6">
        <v>370724032</v>
      </c>
      <c r="I172" s="28" t="s">
        <v>31</v>
      </c>
      <c r="J172" s="29">
        <v>901399147</v>
      </c>
      <c r="K172" s="5" t="s">
        <v>297</v>
      </c>
      <c r="L172" s="29" t="s">
        <v>781</v>
      </c>
      <c r="M172" s="6"/>
      <c r="N172" s="1">
        <f>+Tabla17[[#This Row],[VALOR INICIAL DEL CONTRATO + IVA]]+Tabla17[[#This Row],[VALOR TOTAL ADICIONES + IVA]]</f>
        <v>370724032</v>
      </c>
      <c r="O172" s="2">
        <f>+Tabla17[[#This Row],[FECHA TERMINACIÓN CONTRATO
(dd/mm/aaaa)]]-Tabla17[[#This Row],[FECHA INICIO CONTRATO
(dd/mm/aaaa)]]</f>
        <v>335</v>
      </c>
      <c r="P172" s="7"/>
      <c r="Q172" s="82">
        <v>44956</v>
      </c>
      <c r="R172" s="82">
        <v>45291</v>
      </c>
      <c r="S172" s="83"/>
      <c r="T172" s="28" t="s">
        <v>754</v>
      </c>
      <c r="U172" s="20">
        <v>0.45</v>
      </c>
      <c r="V172" s="78">
        <v>0.29089999999999999</v>
      </c>
      <c r="W172" s="34" t="s">
        <v>35</v>
      </c>
      <c r="X172" s="90"/>
    </row>
    <row r="173" spans="1:24" ht="78" x14ac:dyDescent="0.35">
      <c r="A173" s="28" t="s">
        <v>201</v>
      </c>
      <c r="B173" s="28" t="s">
        <v>750</v>
      </c>
      <c r="C173" s="28" t="s">
        <v>431</v>
      </c>
      <c r="D173" s="55" t="s">
        <v>782</v>
      </c>
      <c r="E173" s="82">
        <v>44956</v>
      </c>
      <c r="F173" s="28" t="s">
        <v>133</v>
      </c>
      <c r="G173" s="41" t="s">
        <v>756</v>
      </c>
      <c r="H173" s="6">
        <v>284451412</v>
      </c>
      <c r="I173" s="28" t="s">
        <v>31</v>
      </c>
      <c r="J173" s="29">
        <v>830500635</v>
      </c>
      <c r="K173" s="5" t="s">
        <v>112</v>
      </c>
      <c r="L173" s="29" t="s">
        <v>783</v>
      </c>
      <c r="M173" s="6"/>
      <c r="N173" s="1">
        <f>+Tabla17[[#This Row],[VALOR INICIAL DEL CONTRATO + IVA]]+Tabla17[[#This Row],[VALOR TOTAL ADICIONES + IVA]]</f>
        <v>284451412</v>
      </c>
      <c r="O173" s="2">
        <f>+Tabla17[[#This Row],[FECHA TERMINACIÓN CONTRATO
(dd/mm/aaaa)]]-Tabla17[[#This Row],[FECHA INICIO CONTRATO
(dd/mm/aaaa)]]</f>
        <v>335</v>
      </c>
      <c r="P173" s="7"/>
      <c r="Q173" s="82">
        <v>44956</v>
      </c>
      <c r="R173" s="82">
        <v>45291</v>
      </c>
      <c r="S173" s="83"/>
      <c r="T173" s="28" t="s">
        <v>754</v>
      </c>
      <c r="U173" s="20">
        <v>0.45</v>
      </c>
      <c r="V173" s="78">
        <v>0.14130000000000001</v>
      </c>
      <c r="W173" s="34" t="s">
        <v>35</v>
      </c>
      <c r="X173" s="90"/>
    </row>
    <row r="174" spans="1:24" ht="39" x14ac:dyDescent="0.35">
      <c r="A174" s="28" t="s">
        <v>682</v>
      </c>
      <c r="B174" s="28" t="s">
        <v>784</v>
      </c>
      <c r="C174" s="28" t="s">
        <v>431</v>
      </c>
      <c r="D174" s="55" t="s">
        <v>785</v>
      </c>
      <c r="E174" s="82">
        <v>44957</v>
      </c>
      <c r="F174" s="28" t="s">
        <v>133</v>
      </c>
      <c r="G174" s="41" t="s">
        <v>786</v>
      </c>
      <c r="H174" s="6">
        <v>85680000</v>
      </c>
      <c r="I174" s="28" t="s">
        <v>31</v>
      </c>
      <c r="J174" s="29">
        <v>901455820</v>
      </c>
      <c r="K174" s="5" t="s">
        <v>164</v>
      </c>
      <c r="L174" s="29" t="s">
        <v>787</v>
      </c>
      <c r="M174" s="6"/>
      <c r="N174" s="1">
        <f>+Tabla17[[#This Row],[VALOR INICIAL DEL CONTRATO + IVA]]+Tabla17[[#This Row],[VALOR TOTAL ADICIONES + IVA]]</f>
        <v>85680000</v>
      </c>
      <c r="O174" s="2">
        <f>+Tabla17[[#This Row],[FECHA TERMINACIÓN CONTRATO
(dd/mm/aaaa)]]-Tabla17[[#This Row],[FECHA INICIO CONTRATO
(dd/mm/aaaa)]]</f>
        <v>333</v>
      </c>
      <c r="P174" s="7"/>
      <c r="Q174" s="82">
        <v>44958</v>
      </c>
      <c r="R174" s="82">
        <v>45291</v>
      </c>
      <c r="S174" s="83"/>
      <c r="T174" s="28" t="s">
        <v>788</v>
      </c>
      <c r="U174" s="78">
        <v>0.41010000000000002</v>
      </c>
      <c r="V174" s="78">
        <v>0.41010000000000002</v>
      </c>
      <c r="W174" s="34" t="s">
        <v>35</v>
      </c>
      <c r="X174" s="90"/>
    </row>
    <row r="175" spans="1:24" ht="78" x14ac:dyDescent="0.35">
      <c r="A175" s="28" t="s">
        <v>217</v>
      </c>
      <c r="B175" s="28" t="s">
        <v>398</v>
      </c>
      <c r="C175" s="28" t="s">
        <v>431</v>
      </c>
      <c r="D175" s="55" t="s">
        <v>789</v>
      </c>
      <c r="E175" s="82">
        <v>44957</v>
      </c>
      <c r="F175" s="28" t="s">
        <v>133</v>
      </c>
      <c r="G175" s="41" t="s">
        <v>790</v>
      </c>
      <c r="H175" s="6">
        <v>22151009847</v>
      </c>
      <c r="I175" s="28" t="s">
        <v>31</v>
      </c>
      <c r="J175" s="29">
        <v>830047891</v>
      </c>
      <c r="K175" s="5" t="s">
        <v>42</v>
      </c>
      <c r="L175" s="29" t="s">
        <v>791</v>
      </c>
      <c r="M175" s="6"/>
      <c r="N175" s="1">
        <f>+Tabla17[[#This Row],[VALOR INICIAL DEL CONTRATO + IVA]]+Tabla17[[#This Row],[VALOR TOTAL ADICIONES + IVA]]</f>
        <v>22151009847</v>
      </c>
      <c r="O175" s="2">
        <f>+Tabla17[[#This Row],[FECHA TERMINACIÓN CONTRATO
(dd/mm/aaaa)]]-Tabla17[[#This Row],[FECHA INICIO CONTRATO
(dd/mm/aaaa)]]</f>
        <v>1095</v>
      </c>
      <c r="P175" s="7"/>
      <c r="Q175" s="82">
        <v>44958</v>
      </c>
      <c r="R175" s="82">
        <v>46053</v>
      </c>
      <c r="S175" s="83"/>
      <c r="T175" s="28" t="s">
        <v>792</v>
      </c>
      <c r="U175" s="78">
        <v>0.1111</v>
      </c>
      <c r="V175" s="78">
        <v>0.1016</v>
      </c>
      <c r="W175" s="34" t="s">
        <v>35</v>
      </c>
      <c r="X175" s="92" t="s">
        <v>233</v>
      </c>
    </row>
    <row r="176" spans="1:24" ht="78" x14ac:dyDescent="0.35">
      <c r="A176" s="28" t="s">
        <v>54</v>
      </c>
      <c r="B176" s="28" t="s">
        <v>758</v>
      </c>
      <c r="C176" s="28" t="s">
        <v>431</v>
      </c>
      <c r="D176" s="55" t="s">
        <v>793</v>
      </c>
      <c r="E176" s="82">
        <v>44957</v>
      </c>
      <c r="F176" s="28" t="s">
        <v>352</v>
      </c>
      <c r="G176" s="41" t="s">
        <v>794</v>
      </c>
      <c r="H176" s="6">
        <v>0</v>
      </c>
      <c r="I176" s="28" t="s">
        <v>31</v>
      </c>
      <c r="J176" s="29">
        <v>890903407</v>
      </c>
      <c r="K176" s="5" t="s">
        <v>59</v>
      </c>
      <c r="L176" s="29" t="s">
        <v>795</v>
      </c>
      <c r="M176" s="6"/>
      <c r="N176" s="1">
        <f>+Tabla17[[#This Row],[VALOR INICIAL DEL CONTRATO + IVA]]+Tabla17[[#This Row],[VALOR TOTAL ADICIONES + IVA]]</f>
        <v>0</v>
      </c>
      <c r="O176" s="2">
        <f>+Tabla17[[#This Row],[FECHA TERMINACIÓN CONTRATO
(dd/mm/aaaa)]]-Tabla17[[#This Row],[FECHA INICIO CONTRATO
(dd/mm/aaaa)]]</f>
        <v>365</v>
      </c>
      <c r="P176" s="7"/>
      <c r="Q176" s="82">
        <v>44958</v>
      </c>
      <c r="R176" s="82">
        <v>45323</v>
      </c>
      <c r="S176" s="83"/>
      <c r="T176" s="28" t="s">
        <v>796</v>
      </c>
      <c r="U176" s="20"/>
      <c r="V176" s="20"/>
      <c r="W176" s="34" t="s">
        <v>35</v>
      </c>
      <c r="X176" s="90" t="s">
        <v>1162</v>
      </c>
    </row>
    <row r="177" spans="1:24" ht="91" x14ac:dyDescent="0.35">
      <c r="A177" s="28" t="s">
        <v>201</v>
      </c>
      <c r="B177" s="28" t="s">
        <v>724</v>
      </c>
      <c r="C177" s="28" t="s">
        <v>431</v>
      </c>
      <c r="D177" s="55" t="s">
        <v>797</v>
      </c>
      <c r="E177" s="82">
        <v>44966</v>
      </c>
      <c r="F177" s="28" t="s">
        <v>133</v>
      </c>
      <c r="G177" s="41" t="s">
        <v>798</v>
      </c>
      <c r="H177" s="6">
        <v>48076000</v>
      </c>
      <c r="I177" s="28" t="s">
        <v>31</v>
      </c>
      <c r="J177" s="29">
        <v>890111390</v>
      </c>
      <c r="K177" s="5" t="s">
        <v>112</v>
      </c>
      <c r="L177" s="29" t="s">
        <v>799</v>
      </c>
      <c r="M177" s="6"/>
      <c r="N177" s="1">
        <f>+Tabla17[[#This Row],[VALOR INICIAL DEL CONTRATO + IVA]]+Tabla17[[#This Row],[VALOR TOTAL ADICIONES + IVA]]</f>
        <v>48076000</v>
      </c>
      <c r="O177" s="2">
        <f>+Tabla17[[#This Row],[FECHA TERMINACIÓN CONTRATO
(dd/mm/aaaa)]]-Tabla17[[#This Row],[FECHA INICIO CONTRATO
(dd/mm/aaaa)]]</f>
        <v>325</v>
      </c>
      <c r="P177" s="7"/>
      <c r="Q177" s="82">
        <v>44966</v>
      </c>
      <c r="R177" s="82">
        <v>45291</v>
      </c>
      <c r="S177" s="83"/>
      <c r="T177" s="28" t="s">
        <v>728</v>
      </c>
      <c r="U177" s="20" t="s">
        <v>800</v>
      </c>
      <c r="V177" s="20">
        <v>0.33</v>
      </c>
      <c r="W177" s="34" t="s">
        <v>35</v>
      </c>
      <c r="X177" s="90"/>
    </row>
    <row r="178" spans="1:24" ht="87" x14ac:dyDescent="0.35">
      <c r="A178" s="28" t="s">
        <v>76</v>
      </c>
      <c r="B178" s="28" t="s">
        <v>708</v>
      </c>
      <c r="C178" s="28" t="s">
        <v>431</v>
      </c>
      <c r="D178" s="55" t="s">
        <v>801</v>
      </c>
      <c r="E178" s="82">
        <v>44957</v>
      </c>
      <c r="F178" s="28" t="s">
        <v>133</v>
      </c>
      <c r="G178" s="41" t="s">
        <v>802</v>
      </c>
      <c r="H178" s="6">
        <v>23800000</v>
      </c>
      <c r="I178" s="28" t="s">
        <v>31</v>
      </c>
      <c r="J178" s="29">
        <v>860006812</v>
      </c>
      <c r="K178" s="5" t="s">
        <v>42</v>
      </c>
      <c r="L178" s="29" t="s">
        <v>803</v>
      </c>
      <c r="M178" s="6"/>
      <c r="N178" s="1">
        <f>+Tabla17[[#This Row],[VALOR INICIAL DEL CONTRATO + IVA]]+Tabla17[[#This Row],[VALOR TOTAL ADICIONES + IVA]]</f>
        <v>23800000</v>
      </c>
      <c r="O178" s="2">
        <f>+Tabla17[[#This Row],[FECHA TERMINACIÓN CONTRATO
(dd/mm/aaaa)]]-Tabla17[[#This Row],[FECHA INICIO CONTRATO
(dd/mm/aaaa)]]</f>
        <v>334</v>
      </c>
      <c r="P178" s="7"/>
      <c r="Q178" s="82">
        <v>44957</v>
      </c>
      <c r="R178" s="82">
        <v>45291</v>
      </c>
      <c r="S178" s="83"/>
      <c r="T178" s="28" t="s">
        <v>419</v>
      </c>
      <c r="U178" s="20">
        <v>0.54</v>
      </c>
      <c r="V178" s="20">
        <v>0.1</v>
      </c>
      <c r="W178" s="34" t="s">
        <v>35</v>
      </c>
      <c r="X178" s="90"/>
    </row>
    <row r="179" spans="1:24" ht="143" x14ac:dyDescent="0.35">
      <c r="A179" s="28" t="s">
        <v>682</v>
      </c>
      <c r="B179" s="28" t="s">
        <v>700</v>
      </c>
      <c r="C179" s="28" t="s">
        <v>431</v>
      </c>
      <c r="D179" s="55" t="s">
        <v>804</v>
      </c>
      <c r="E179" s="82">
        <v>44957</v>
      </c>
      <c r="F179" s="28" t="s">
        <v>133</v>
      </c>
      <c r="G179" s="41" t="s">
        <v>805</v>
      </c>
      <c r="H179" s="6">
        <v>258759998</v>
      </c>
      <c r="I179" s="28" t="s">
        <v>31</v>
      </c>
      <c r="J179" s="29">
        <v>901058067</v>
      </c>
      <c r="K179" s="5" t="s">
        <v>42</v>
      </c>
      <c r="L179" s="29" t="s">
        <v>806</v>
      </c>
      <c r="M179" s="6"/>
      <c r="N179" s="1">
        <f>+Tabla17[[#This Row],[VALOR INICIAL DEL CONTRATO + IVA]]+Tabla17[[#This Row],[VALOR TOTAL ADICIONES + IVA]]</f>
        <v>258759998</v>
      </c>
      <c r="O179" s="2">
        <f>+Tabla17[[#This Row],[FECHA TERMINACIÓN CONTRATO
(dd/mm/aaaa)]]-Tabla17[[#This Row],[FECHA INICIO CONTRATO
(dd/mm/aaaa)]]</f>
        <v>333</v>
      </c>
      <c r="P179" s="7"/>
      <c r="Q179" s="82">
        <v>44958</v>
      </c>
      <c r="R179" s="82">
        <v>45291</v>
      </c>
      <c r="S179" s="83"/>
      <c r="T179" s="28" t="s">
        <v>704</v>
      </c>
      <c r="U179" s="20">
        <v>0.45</v>
      </c>
      <c r="V179" s="20">
        <v>0.34</v>
      </c>
      <c r="W179" s="34" t="s">
        <v>35</v>
      </c>
      <c r="X179" s="81" t="s">
        <v>807</v>
      </c>
    </row>
    <row r="180" spans="1:24" ht="78" x14ac:dyDescent="0.35">
      <c r="A180" s="28" t="s">
        <v>682</v>
      </c>
      <c r="B180" s="28" t="s">
        <v>683</v>
      </c>
      <c r="C180" s="28" t="s">
        <v>431</v>
      </c>
      <c r="D180" s="55" t="s">
        <v>808</v>
      </c>
      <c r="E180" s="82">
        <v>44963</v>
      </c>
      <c r="F180" s="28" t="s">
        <v>133</v>
      </c>
      <c r="G180" s="41" t="s">
        <v>809</v>
      </c>
      <c r="H180" s="6">
        <v>349265000</v>
      </c>
      <c r="I180" s="28" t="s">
        <v>31</v>
      </c>
      <c r="J180" s="29">
        <v>900868119</v>
      </c>
      <c r="K180" s="5" t="s">
        <v>117</v>
      </c>
      <c r="L180" s="29" t="s">
        <v>810</v>
      </c>
      <c r="M180" s="6"/>
      <c r="N180" s="1">
        <f>+Tabla17[[#This Row],[VALOR INICIAL DEL CONTRATO + IVA]]+Tabla17[[#This Row],[VALOR TOTAL ADICIONES + IVA]]</f>
        <v>349265000</v>
      </c>
      <c r="O180" s="2">
        <f>+Tabla17[[#This Row],[FECHA TERMINACIÓN CONTRATO
(dd/mm/aaaa)]]-Tabla17[[#This Row],[FECHA INICIO CONTRATO
(dd/mm/aaaa)]]</f>
        <v>328</v>
      </c>
      <c r="P180" s="7"/>
      <c r="Q180" s="82">
        <v>44963</v>
      </c>
      <c r="R180" s="82">
        <v>45291</v>
      </c>
      <c r="S180" s="83"/>
      <c r="T180" s="29" t="s">
        <v>403</v>
      </c>
      <c r="U180" s="20" t="s">
        <v>811</v>
      </c>
      <c r="V180" s="20" t="s">
        <v>812</v>
      </c>
      <c r="W180" s="34" t="s">
        <v>35</v>
      </c>
      <c r="X180" s="90"/>
    </row>
    <row r="181" spans="1:24" ht="91" x14ac:dyDescent="0.35">
      <c r="A181" s="28" t="s">
        <v>682</v>
      </c>
      <c r="B181" s="28" t="s">
        <v>683</v>
      </c>
      <c r="C181" s="28" t="s">
        <v>431</v>
      </c>
      <c r="D181" s="55" t="s">
        <v>813</v>
      </c>
      <c r="E181" s="82">
        <v>44973</v>
      </c>
      <c r="F181" s="28" t="s">
        <v>133</v>
      </c>
      <c r="G181" s="41" t="s">
        <v>814</v>
      </c>
      <c r="H181" s="6">
        <v>50000000</v>
      </c>
      <c r="I181" s="28" t="s">
        <v>31</v>
      </c>
      <c r="J181" s="29">
        <v>900314275</v>
      </c>
      <c r="K181" s="5" t="s">
        <v>42</v>
      </c>
      <c r="L181" s="29" t="s">
        <v>815</v>
      </c>
      <c r="M181" s="6"/>
      <c r="N181" s="1">
        <f>+Tabla17[[#This Row],[VALOR INICIAL DEL CONTRATO + IVA]]+Tabla17[[#This Row],[VALOR TOTAL ADICIONES + IVA]]</f>
        <v>50000000</v>
      </c>
      <c r="O181" s="2">
        <f>+Tabla17[[#This Row],[FECHA TERMINACIÓN CONTRATO
(dd/mm/aaaa)]]-Tabla17[[#This Row],[FECHA INICIO CONTRATO
(dd/mm/aaaa)]]</f>
        <v>310</v>
      </c>
      <c r="P181" s="7"/>
      <c r="Q181" s="82">
        <v>44981</v>
      </c>
      <c r="R181" s="82">
        <v>45291</v>
      </c>
      <c r="S181" s="83"/>
      <c r="T181" s="29" t="s">
        <v>403</v>
      </c>
      <c r="U181" s="20" t="s">
        <v>816</v>
      </c>
      <c r="V181" s="20" t="s">
        <v>817</v>
      </c>
      <c r="W181" s="34" t="s">
        <v>35</v>
      </c>
      <c r="X181" s="90"/>
    </row>
    <row r="182" spans="1:24" ht="104" x14ac:dyDescent="0.35">
      <c r="A182" s="28" t="s">
        <v>682</v>
      </c>
      <c r="B182" s="28" t="s">
        <v>683</v>
      </c>
      <c r="C182" s="28" t="s">
        <v>431</v>
      </c>
      <c r="D182" s="55" t="s">
        <v>818</v>
      </c>
      <c r="E182" s="82">
        <v>44967</v>
      </c>
      <c r="F182" s="28" t="s">
        <v>133</v>
      </c>
      <c r="G182" s="41" t="s">
        <v>819</v>
      </c>
      <c r="H182" s="6">
        <v>50000000</v>
      </c>
      <c r="I182" s="28" t="s">
        <v>31</v>
      </c>
      <c r="J182" s="29">
        <v>901648318</v>
      </c>
      <c r="K182" s="5" t="s">
        <v>171</v>
      </c>
      <c r="L182" s="29" t="s">
        <v>820</v>
      </c>
      <c r="M182" s="6"/>
      <c r="N182" s="1">
        <f>+Tabla17[[#This Row],[VALOR INICIAL DEL CONTRATO + IVA]]+Tabla17[[#This Row],[VALOR TOTAL ADICIONES + IVA]]</f>
        <v>50000000</v>
      </c>
      <c r="O182" s="2">
        <f>+Tabla17[[#This Row],[FECHA TERMINACIÓN CONTRATO
(dd/mm/aaaa)]]-Tabla17[[#This Row],[FECHA INICIO CONTRATO
(dd/mm/aaaa)]]</f>
        <v>324</v>
      </c>
      <c r="P182" s="7"/>
      <c r="Q182" s="82">
        <v>44967</v>
      </c>
      <c r="R182" s="82">
        <v>45291</v>
      </c>
      <c r="S182" s="83"/>
      <c r="T182" s="29" t="s">
        <v>403</v>
      </c>
      <c r="U182" s="20" t="s">
        <v>816</v>
      </c>
      <c r="V182" s="20" t="s">
        <v>817</v>
      </c>
      <c r="W182" s="34" t="s">
        <v>35</v>
      </c>
      <c r="X182" s="90"/>
    </row>
    <row r="183" spans="1:24" ht="52" x14ac:dyDescent="0.35">
      <c r="A183" s="28" t="s">
        <v>76</v>
      </c>
      <c r="B183" s="28" t="s">
        <v>77</v>
      </c>
      <c r="C183" s="28" t="s">
        <v>431</v>
      </c>
      <c r="D183" s="55" t="s">
        <v>821</v>
      </c>
      <c r="E183" s="82">
        <v>44980</v>
      </c>
      <c r="F183" s="28" t="s">
        <v>133</v>
      </c>
      <c r="G183" s="41" t="s">
        <v>822</v>
      </c>
      <c r="H183" s="6">
        <v>1019600</v>
      </c>
      <c r="I183" s="28" t="s">
        <v>31</v>
      </c>
      <c r="J183" s="29">
        <v>901017183</v>
      </c>
      <c r="K183" s="5" t="s">
        <v>153</v>
      </c>
      <c r="L183" s="29" t="s">
        <v>823</v>
      </c>
      <c r="M183" s="6"/>
      <c r="N183" s="1">
        <f>+Tabla17[[#This Row],[VALOR INICIAL DEL CONTRATO + IVA]]+Tabla17[[#This Row],[VALOR TOTAL ADICIONES + IVA]]</f>
        <v>1019600</v>
      </c>
      <c r="O183" s="2">
        <f>+Tabla17[[#This Row],[FECHA TERMINACIÓN CONTRATO
(dd/mm/aaaa)]]-Tabla17[[#This Row],[FECHA INICIO CONTRATO
(dd/mm/aaaa)]]</f>
        <v>365</v>
      </c>
      <c r="P183" s="7"/>
      <c r="Q183" s="82">
        <v>44988</v>
      </c>
      <c r="R183" s="82">
        <v>45353</v>
      </c>
      <c r="S183" s="83"/>
      <c r="T183" s="28" t="s">
        <v>137</v>
      </c>
      <c r="U183" s="20">
        <v>0.25</v>
      </c>
      <c r="V183" s="20">
        <v>1</v>
      </c>
      <c r="W183" s="34" t="s">
        <v>35</v>
      </c>
      <c r="X183" s="90"/>
    </row>
    <row r="184" spans="1:24" ht="78" x14ac:dyDescent="0.35">
      <c r="A184" s="28" t="s">
        <v>76</v>
      </c>
      <c r="B184" s="28" t="s">
        <v>77</v>
      </c>
      <c r="C184" s="28" t="s">
        <v>431</v>
      </c>
      <c r="D184" s="55" t="s">
        <v>824</v>
      </c>
      <c r="E184" s="82">
        <v>44973</v>
      </c>
      <c r="F184" s="28" t="s">
        <v>362</v>
      </c>
      <c r="G184" s="41" t="s">
        <v>825</v>
      </c>
      <c r="H184" s="6">
        <v>57432140</v>
      </c>
      <c r="I184" s="28" t="s">
        <v>31</v>
      </c>
      <c r="J184" s="29">
        <v>800099308</v>
      </c>
      <c r="K184" s="5" t="s">
        <v>209</v>
      </c>
      <c r="L184" s="29" t="s">
        <v>826</v>
      </c>
      <c r="M184" s="6"/>
      <c r="N184" s="1">
        <f>+Tabla17[[#This Row],[VALOR INICIAL DEL CONTRATO + IVA]]+Tabla17[[#This Row],[VALOR TOTAL ADICIONES + IVA]]</f>
        <v>57432140</v>
      </c>
      <c r="O184" s="2">
        <f>+Tabla17[[#This Row],[FECHA TERMINACIÓN CONTRATO
(dd/mm/aaaa)]]-Tabla17[[#This Row],[FECHA INICIO CONTRATO
(dd/mm/aaaa)]]</f>
        <v>730</v>
      </c>
      <c r="P184" s="7"/>
      <c r="Q184" s="82">
        <v>44973</v>
      </c>
      <c r="R184" s="82">
        <v>45703</v>
      </c>
      <c r="S184" s="83"/>
      <c r="T184" s="28" t="s">
        <v>137</v>
      </c>
      <c r="U184" s="20">
        <v>0.26</v>
      </c>
      <c r="V184" s="20">
        <v>0.26</v>
      </c>
      <c r="W184" s="34" t="s">
        <v>35</v>
      </c>
      <c r="X184" s="90"/>
    </row>
    <row r="185" spans="1:24" ht="58" x14ac:dyDescent="0.35">
      <c r="A185" s="28" t="s">
        <v>76</v>
      </c>
      <c r="B185" s="28" t="s">
        <v>827</v>
      </c>
      <c r="C185" s="28" t="s">
        <v>211</v>
      </c>
      <c r="D185" s="55" t="s">
        <v>828</v>
      </c>
      <c r="E185" s="82">
        <v>44974</v>
      </c>
      <c r="F185" s="28" t="s">
        <v>244</v>
      </c>
      <c r="G185" s="41" t="s">
        <v>829</v>
      </c>
      <c r="H185" s="6">
        <v>2629494771</v>
      </c>
      <c r="I185" s="28" t="s">
        <v>31</v>
      </c>
      <c r="J185" s="29">
        <v>800219876</v>
      </c>
      <c r="K185" s="5" t="s">
        <v>59</v>
      </c>
      <c r="L185" s="29" t="s">
        <v>830</v>
      </c>
      <c r="M185" s="6"/>
      <c r="N185" s="1">
        <f>+Tabla17[[#This Row],[VALOR INICIAL DEL CONTRATO + IVA]]+Tabla17[[#This Row],[VALOR TOTAL ADICIONES + IVA]]</f>
        <v>2629494771</v>
      </c>
      <c r="O185" s="2">
        <f>+Tabla17[[#This Row],[FECHA TERMINACIÓN CONTRATO
(dd/mm/aaaa)]]-Tabla17[[#This Row],[FECHA INICIO CONTRATO
(dd/mm/aaaa)]]</f>
        <v>731</v>
      </c>
      <c r="P185" s="7"/>
      <c r="Q185" s="82">
        <v>44974</v>
      </c>
      <c r="R185" s="82">
        <v>45705</v>
      </c>
      <c r="S185" s="83"/>
      <c r="T185" s="29" t="s">
        <v>228</v>
      </c>
      <c r="U185" s="20">
        <v>0.19400000000000001</v>
      </c>
      <c r="V185" s="20">
        <v>0.3</v>
      </c>
      <c r="W185" s="34" t="s">
        <v>35</v>
      </c>
      <c r="X185" s="90"/>
    </row>
    <row r="186" spans="1:24" ht="65" x14ac:dyDescent="0.35">
      <c r="A186" s="28" t="s">
        <v>54</v>
      </c>
      <c r="B186" s="28" t="s">
        <v>831</v>
      </c>
      <c r="C186" s="28" t="s">
        <v>131</v>
      </c>
      <c r="D186" s="55" t="s">
        <v>832</v>
      </c>
      <c r="E186" s="82">
        <v>44978</v>
      </c>
      <c r="F186" s="28" t="s">
        <v>833</v>
      </c>
      <c r="G186" s="41" t="s">
        <v>834</v>
      </c>
      <c r="H186" s="6">
        <v>232407000</v>
      </c>
      <c r="I186" s="28" t="s">
        <v>31</v>
      </c>
      <c r="J186" s="29">
        <v>900068916</v>
      </c>
      <c r="K186" s="5" t="s">
        <v>59</v>
      </c>
      <c r="L186" s="29" t="s">
        <v>835</v>
      </c>
      <c r="M186" s="6"/>
      <c r="N186" s="1">
        <f>+Tabla17[[#This Row],[VALOR INICIAL DEL CONTRATO + IVA]]+Tabla17[[#This Row],[VALOR TOTAL ADICIONES + IVA]]</f>
        <v>232407000</v>
      </c>
      <c r="O186" s="2">
        <f>+Tabla17[[#This Row],[FECHA TERMINACIÓN CONTRATO
(dd/mm/aaaa)]]-Tabla17[[#This Row],[FECHA INICIO CONTRATO
(dd/mm/aaaa)]]</f>
        <v>307</v>
      </c>
      <c r="P186" s="7"/>
      <c r="Q186" s="82">
        <v>44984</v>
      </c>
      <c r="R186" s="82">
        <v>45291</v>
      </c>
      <c r="S186" s="83"/>
      <c r="T186" s="28" t="s">
        <v>836</v>
      </c>
      <c r="U186" s="20">
        <v>0.34</v>
      </c>
      <c r="V186" s="20">
        <v>0.34</v>
      </c>
      <c r="W186" s="34" t="s">
        <v>35</v>
      </c>
      <c r="X186" s="90"/>
    </row>
    <row r="187" spans="1:24" ht="52" x14ac:dyDescent="0.35">
      <c r="A187" s="28" t="s">
        <v>76</v>
      </c>
      <c r="B187" s="28" t="s">
        <v>827</v>
      </c>
      <c r="C187" s="28" t="s">
        <v>431</v>
      </c>
      <c r="D187" s="55" t="s">
        <v>837</v>
      </c>
      <c r="E187" s="82">
        <v>44994</v>
      </c>
      <c r="F187" s="28" t="s">
        <v>133</v>
      </c>
      <c r="G187" s="41" t="s">
        <v>838</v>
      </c>
      <c r="H187" s="6">
        <v>306046619</v>
      </c>
      <c r="I187" s="28" t="s">
        <v>31</v>
      </c>
      <c r="J187" s="29">
        <v>860070899</v>
      </c>
      <c r="K187" s="5" t="s">
        <v>112</v>
      </c>
      <c r="L187" s="29" t="s">
        <v>839</v>
      </c>
      <c r="M187" s="6"/>
      <c r="N187" s="1">
        <f>+Tabla17[[#This Row],[VALOR INICIAL DEL CONTRATO + IVA]]+Tabla17[[#This Row],[VALOR TOTAL ADICIONES + IVA]]</f>
        <v>306046619</v>
      </c>
      <c r="O187" s="2">
        <f>+Tabla17[[#This Row],[FECHA TERMINACIÓN CONTRATO
(dd/mm/aaaa)]]-Tabla17[[#This Row],[FECHA INICIO CONTRATO
(dd/mm/aaaa)]]</f>
        <v>719</v>
      </c>
      <c r="P187" s="7"/>
      <c r="Q187" s="82">
        <v>45006</v>
      </c>
      <c r="R187" s="82">
        <v>45725</v>
      </c>
      <c r="S187" s="83"/>
      <c r="T187" s="29" t="s">
        <v>228</v>
      </c>
      <c r="U187" s="20">
        <v>0.14000000000000001</v>
      </c>
      <c r="V187" s="20">
        <v>8.3000000000000004E-2</v>
      </c>
      <c r="W187" s="34" t="s">
        <v>35</v>
      </c>
      <c r="X187" s="90"/>
    </row>
    <row r="188" spans="1:24" ht="43.5" x14ac:dyDescent="0.35">
      <c r="A188" s="28" t="s">
        <v>76</v>
      </c>
      <c r="B188" s="28" t="s">
        <v>223</v>
      </c>
      <c r="C188" s="28" t="s">
        <v>431</v>
      </c>
      <c r="D188" s="55" t="s">
        <v>840</v>
      </c>
      <c r="E188" s="82">
        <v>44992</v>
      </c>
      <c r="F188" s="28" t="s">
        <v>244</v>
      </c>
      <c r="G188" s="41" t="s">
        <v>841</v>
      </c>
      <c r="H188" s="6">
        <v>45000000</v>
      </c>
      <c r="I188" s="28" t="s">
        <v>31</v>
      </c>
      <c r="J188" s="29">
        <v>800200139</v>
      </c>
      <c r="K188" s="5" t="s">
        <v>297</v>
      </c>
      <c r="L188" s="29" t="s">
        <v>842</v>
      </c>
      <c r="M188" s="6"/>
      <c r="N188" s="1">
        <f>+Tabla17[[#This Row],[VALOR INICIAL DEL CONTRATO + IVA]]+Tabla17[[#This Row],[VALOR TOTAL ADICIONES + IVA]]</f>
        <v>45000000</v>
      </c>
      <c r="O188" s="2">
        <f>+Tabla17[[#This Row],[FECHA TERMINACIÓN CONTRATO
(dd/mm/aaaa)]]-Tabla17[[#This Row],[FECHA INICIO CONTRATO
(dd/mm/aaaa)]]</f>
        <v>293</v>
      </c>
      <c r="P188" s="7"/>
      <c r="Q188" s="82">
        <v>44998</v>
      </c>
      <c r="R188" s="82">
        <v>45291</v>
      </c>
      <c r="S188" s="83"/>
      <c r="T188" s="28" t="s">
        <v>720</v>
      </c>
      <c r="U188" s="20">
        <v>0.37</v>
      </c>
      <c r="V188" s="20">
        <v>0.28000000000000003</v>
      </c>
      <c r="W188" s="34" t="s">
        <v>35</v>
      </c>
      <c r="X188" s="90"/>
    </row>
    <row r="189" spans="1:24" ht="91" x14ac:dyDescent="0.35">
      <c r="A189" s="28" t="s">
        <v>76</v>
      </c>
      <c r="B189" s="28" t="s">
        <v>223</v>
      </c>
      <c r="C189" s="28" t="s">
        <v>431</v>
      </c>
      <c r="D189" s="55" t="s">
        <v>843</v>
      </c>
      <c r="E189" s="82">
        <v>44991</v>
      </c>
      <c r="F189" s="28" t="s">
        <v>133</v>
      </c>
      <c r="G189" s="41" t="s">
        <v>844</v>
      </c>
      <c r="H189" s="6">
        <v>740000000</v>
      </c>
      <c r="I189" s="28" t="s">
        <v>31</v>
      </c>
      <c r="J189" s="29">
        <v>860075558</v>
      </c>
      <c r="K189" s="5" t="s">
        <v>42</v>
      </c>
      <c r="L189" s="29" t="s">
        <v>845</v>
      </c>
      <c r="M189" s="6"/>
      <c r="N189" s="1">
        <f>+Tabla17[[#This Row],[VALOR INICIAL DEL CONTRATO + IVA]]+Tabla17[[#This Row],[VALOR TOTAL ADICIONES + IVA]]</f>
        <v>740000000</v>
      </c>
      <c r="O189" s="2">
        <f>+Tabla17[[#This Row],[FECHA TERMINACIÓN CONTRATO
(dd/mm/aaaa)]]-Tabla17[[#This Row],[FECHA INICIO CONTRATO
(dd/mm/aaaa)]]</f>
        <v>654</v>
      </c>
      <c r="P189" s="7"/>
      <c r="Q189" s="82">
        <v>45002</v>
      </c>
      <c r="R189" s="82">
        <v>45656</v>
      </c>
      <c r="S189" s="83"/>
      <c r="T189" s="28" t="s">
        <v>419</v>
      </c>
      <c r="U189" s="20">
        <v>0.2</v>
      </c>
      <c r="V189" s="20">
        <v>0.01</v>
      </c>
      <c r="W189" s="34" t="s">
        <v>35</v>
      </c>
      <c r="X189" s="90"/>
    </row>
    <row r="190" spans="1:24" ht="104" x14ac:dyDescent="0.35">
      <c r="A190" s="28" t="s">
        <v>54</v>
      </c>
      <c r="B190" s="28" t="s">
        <v>831</v>
      </c>
      <c r="C190" s="28" t="s">
        <v>211</v>
      </c>
      <c r="D190" s="55" t="s">
        <v>846</v>
      </c>
      <c r="E190" s="82">
        <v>44984</v>
      </c>
      <c r="F190" s="28" t="s">
        <v>847</v>
      </c>
      <c r="G190" s="41" t="s">
        <v>848</v>
      </c>
      <c r="H190" s="6">
        <v>1745839328</v>
      </c>
      <c r="I190" s="28" t="s">
        <v>31</v>
      </c>
      <c r="J190" s="29">
        <v>800000457</v>
      </c>
      <c r="K190" s="5" t="s">
        <v>164</v>
      </c>
      <c r="L190" s="29" t="s">
        <v>849</v>
      </c>
      <c r="M190" s="6"/>
      <c r="N190" s="1">
        <f>+Tabla17[[#This Row],[VALOR INICIAL DEL CONTRATO + IVA]]+Tabla17[[#This Row],[VALOR TOTAL ADICIONES + IVA]]</f>
        <v>1745839328</v>
      </c>
      <c r="O190" s="2">
        <f>+Tabla17[[#This Row],[FECHA TERMINACIÓN CONTRATO
(dd/mm/aaaa)]]-Tabla17[[#This Row],[FECHA INICIO CONTRATO
(dd/mm/aaaa)]]</f>
        <v>366</v>
      </c>
      <c r="P190" s="7"/>
      <c r="Q190" s="82">
        <v>44986</v>
      </c>
      <c r="R190" s="82">
        <v>45352</v>
      </c>
      <c r="S190" s="83"/>
      <c r="T190" s="28" t="s">
        <v>836</v>
      </c>
      <c r="U190" s="20">
        <v>0.36</v>
      </c>
      <c r="V190" s="20">
        <v>0.36</v>
      </c>
      <c r="W190" s="34" t="s">
        <v>35</v>
      </c>
      <c r="X190" s="90"/>
    </row>
    <row r="191" spans="1:24" ht="65" x14ac:dyDescent="0.35">
      <c r="A191" s="28" t="s">
        <v>682</v>
      </c>
      <c r="B191" s="28" t="s">
        <v>683</v>
      </c>
      <c r="C191" s="28" t="s">
        <v>431</v>
      </c>
      <c r="D191" s="55" t="s">
        <v>850</v>
      </c>
      <c r="E191" s="82">
        <v>44984</v>
      </c>
      <c r="F191" s="28" t="s">
        <v>133</v>
      </c>
      <c r="G191" s="41" t="s">
        <v>851</v>
      </c>
      <c r="H191" s="6">
        <v>4110260</v>
      </c>
      <c r="I191" s="28" t="s">
        <v>31</v>
      </c>
      <c r="J191" s="29">
        <v>900591222</v>
      </c>
      <c r="K191" s="5" t="s">
        <v>117</v>
      </c>
      <c r="L191" s="29" t="s">
        <v>852</v>
      </c>
      <c r="M191" s="6"/>
      <c r="N191" s="1">
        <f>+Tabla17[[#This Row],[VALOR INICIAL DEL CONTRATO + IVA]]+Tabla17[[#This Row],[VALOR TOTAL ADICIONES + IVA]]</f>
        <v>4110260</v>
      </c>
      <c r="O191" s="2">
        <f>+Tabla17[[#This Row],[FECHA TERMINACIÓN CONTRATO
(dd/mm/aaaa)]]-Tabla17[[#This Row],[FECHA INICIO CONTRATO
(dd/mm/aaaa)]]</f>
        <v>307</v>
      </c>
      <c r="P191" s="7"/>
      <c r="Q191" s="82">
        <v>44984</v>
      </c>
      <c r="R191" s="82">
        <v>45291</v>
      </c>
      <c r="S191" s="83"/>
      <c r="T191" s="29" t="s">
        <v>403</v>
      </c>
      <c r="U191" s="20" t="s">
        <v>816</v>
      </c>
      <c r="V191" s="20">
        <v>0</v>
      </c>
      <c r="W191" s="34" t="s">
        <v>35</v>
      </c>
      <c r="X191" s="90"/>
    </row>
    <row r="192" spans="1:24" ht="52" x14ac:dyDescent="0.35">
      <c r="A192" s="28" t="s">
        <v>76</v>
      </c>
      <c r="B192" s="28" t="s">
        <v>77</v>
      </c>
      <c r="C192" s="28" t="s">
        <v>431</v>
      </c>
      <c r="D192" s="55" t="s">
        <v>853</v>
      </c>
      <c r="E192" s="82">
        <v>44986</v>
      </c>
      <c r="F192" s="28" t="s">
        <v>352</v>
      </c>
      <c r="G192" s="41" t="s">
        <v>854</v>
      </c>
      <c r="H192" s="6">
        <v>231480666</v>
      </c>
      <c r="I192" s="28" t="s">
        <v>31</v>
      </c>
      <c r="J192" s="29">
        <v>860037707</v>
      </c>
      <c r="K192" s="5" t="s">
        <v>59</v>
      </c>
      <c r="L192" s="29" t="s">
        <v>665</v>
      </c>
      <c r="M192" s="6"/>
      <c r="N192" s="1">
        <f>+Tabla17[[#This Row],[VALOR INICIAL DEL CONTRATO + IVA]]+Tabla17[[#This Row],[VALOR TOTAL ADICIONES + IVA]]</f>
        <v>231480666</v>
      </c>
      <c r="O192" s="2">
        <f>+Tabla17[[#This Row],[FECHA TERMINACIÓN CONTRATO
(dd/mm/aaaa)]]-Tabla17[[#This Row],[FECHA INICIO CONTRATO
(dd/mm/aaaa)]]</f>
        <v>305</v>
      </c>
      <c r="P192" s="7"/>
      <c r="Q192" s="82">
        <v>44986</v>
      </c>
      <c r="R192" s="82">
        <v>45291</v>
      </c>
      <c r="S192" s="83"/>
      <c r="T192" s="28" t="s">
        <v>137</v>
      </c>
      <c r="U192" s="20">
        <v>0.36</v>
      </c>
      <c r="V192" s="20">
        <v>1</v>
      </c>
      <c r="W192" s="34" t="s">
        <v>35</v>
      </c>
      <c r="X192" s="90"/>
    </row>
    <row r="193" spans="1:32" ht="117" x14ac:dyDescent="0.35">
      <c r="A193" s="28" t="s">
        <v>505</v>
      </c>
      <c r="B193" s="28" t="s">
        <v>712</v>
      </c>
      <c r="C193" s="28" t="s">
        <v>431</v>
      </c>
      <c r="D193" s="55" t="s">
        <v>855</v>
      </c>
      <c r="E193" s="82">
        <v>44987</v>
      </c>
      <c r="F193" s="28" t="s">
        <v>133</v>
      </c>
      <c r="G193" s="41" t="s">
        <v>856</v>
      </c>
      <c r="H193" s="6">
        <v>35960764</v>
      </c>
      <c r="I193" s="28" t="s">
        <v>66</v>
      </c>
      <c r="J193" s="29">
        <v>19342114</v>
      </c>
      <c r="L193" s="29" t="s">
        <v>857</v>
      </c>
      <c r="M193" s="6"/>
      <c r="N193" s="1">
        <f>+Tabla17[[#This Row],[VALOR INICIAL DEL CONTRATO + IVA]]+Tabla17[[#This Row],[VALOR TOTAL ADICIONES + IVA]]</f>
        <v>35960764</v>
      </c>
      <c r="O193" s="2">
        <f>+Tabla17[[#This Row],[FECHA TERMINACIÓN CONTRATO
(dd/mm/aaaa)]]-Tabla17[[#This Row],[FECHA INICIO CONTRATO
(dd/mm/aaaa)]]</f>
        <v>304</v>
      </c>
      <c r="P193" s="7"/>
      <c r="Q193" s="82">
        <v>44987</v>
      </c>
      <c r="R193" s="82">
        <v>45291</v>
      </c>
      <c r="S193" s="83"/>
      <c r="T193" s="28" t="s">
        <v>716</v>
      </c>
      <c r="U193" s="20">
        <v>0</v>
      </c>
      <c r="V193" s="20">
        <v>0</v>
      </c>
      <c r="W193" s="34" t="s">
        <v>35</v>
      </c>
      <c r="X193" s="81" t="s">
        <v>1136</v>
      </c>
    </row>
    <row r="194" spans="1:32" ht="65" x14ac:dyDescent="0.35">
      <c r="A194" s="28" t="s">
        <v>76</v>
      </c>
      <c r="B194" s="28" t="s">
        <v>77</v>
      </c>
      <c r="C194" s="28" t="s">
        <v>131</v>
      </c>
      <c r="D194" s="55" t="s">
        <v>858</v>
      </c>
      <c r="E194" s="82">
        <v>44991</v>
      </c>
      <c r="F194" s="28" t="s">
        <v>244</v>
      </c>
      <c r="G194" s="41" t="s">
        <v>859</v>
      </c>
      <c r="H194" s="6">
        <v>89370596</v>
      </c>
      <c r="I194" s="28" t="s">
        <v>31</v>
      </c>
      <c r="J194" s="29">
        <v>830109420</v>
      </c>
      <c r="K194" s="5" t="s">
        <v>42</v>
      </c>
      <c r="L194" s="29" t="s">
        <v>860</v>
      </c>
      <c r="M194" s="6"/>
      <c r="N194" s="1">
        <f>+Tabla17[[#This Row],[VALOR INICIAL DEL CONTRATO + IVA]]+Tabla17[[#This Row],[VALOR TOTAL ADICIONES + IVA]]</f>
        <v>89370596</v>
      </c>
      <c r="O194" s="2">
        <f>+Tabla17[[#This Row],[FECHA TERMINACIÓN CONTRATO
(dd/mm/aaaa)]]-Tabla17[[#This Row],[FECHA INICIO CONTRATO
(dd/mm/aaaa)]]</f>
        <v>284</v>
      </c>
      <c r="P194" s="7"/>
      <c r="Q194" s="82">
        <v>45007</v>
      </c>
      <c r="R194" s="82">
        <v>45291</v>
      </c>
      <c r="S194" s="83"/>
      <c r="T194" s="28" t="s">
        <v>861</v>
      </c>
      <c r="U194" s="20">
        <v>0.35210000000000002</v>
      </c>
      <c r="V194" s="20">
        <v>0.58479999999999999</v>
      </c>
      <c r="W194" s="34" t="s">
        <v>35</v>
      </c>
      <c r="X194" s="90"/>
    </row>
    <row r="195" spans="1:32" ht="130" x14ac:dyDescent="0.35">
      <c r="A195" s="28" t="s">
        <v>76</v>
      </c>
      <c r="B195" s="28" t="s">
        <v>77</v>
      </c>
      <c r="C195" s="28" t="s">
        <v>211</v>
      </c>
      <c r="D195" s="55" t="s">
        <v>862</v>
      </c>
      <c r="E195" s="82">
        <v>44988</v>
      </c>
      <c r="F195" s="28" t="s">
        <v>863</v>
      </c>
      <c r="G195" s="41" t="s">
        <v>864</v>
      </c>
      <c r="H195" s="1">
        <v>37174821608</v>
      </c>
      <c r="I195" s="28" t="s">
        <v>31</v>
      </c>
      <c r="J195" s="29">
        <v>901695387</v>
      </c>
      <c r="K195" s="5" t="s">
        <v>297</v>
      </c>
      <c r="L195" s="29" t="s">
        <v>865</v>
      </c>
      <c r="M195" s="6"/>
      <c r="N195" s="1">
        <f>+Tabla17[[#This Row],[VALOR INICIAL DEL CONTRATO + IVA]]+Tabla17[[#This Row],[VALOR TOTAL ADICIONES + IVA]]</f>
        <v>37174821608</v>
      </c>
      <c r="O195" s="2">
        <f>+Tabla17[[#This Row],[FECHA TERMINACIÓN CONTRATO
(dd/mm/aaaa)]]-Tabla17[[#This Row],[FECHA INICIO CONTRATO
(dd/mm/aaaa)]]</f>
        <v>1096</v>
      </c>
      <c r="P195" s="7"/>
      <c r="Q195" s="82">
        <v>45016</v>
      </c>
      <c r="R195" s="82">
        <v>46112</v>
      </c>
      <c r="S195" s="83"/>
      <c r="T195" s="28" t="s">
        <v>1160</v>
      </c>
      <c r="U195" s="20">
        <v>0.09</v>
      </c>
      <c r="V195" s="20">
        <v>0</v>
      </c>
      <c r="W195" s="34" t="s">
        <v>35</v>
      </c>
      <c r="X195" s="81" t="s">
        <v>1161</v>
      </c>
    </row>
    <row r="196" spans="1:32" ht="130" x14ac:dyDescent="0.35">
      <c r="A196" s="28" t="s">
        <v>201</v>
      </c>
      <c r="B196" s="28" t="s">
        <v>866</v>
      </c>
      <c r="C196" s="28" t="s">
        <v>431</v>
      </c>
      <c r="D196" s="55" t="s">
        <v>867</v>
      </c>
      <c r="E196" s="82">
        <v>44988</v>
      </c>
      <c r="F196" s="28" t="s">
        <v>133</v>
      </c>
      <c r="G196" s="41" t="s">
        <v>868</v>
      </c>
      <c r="H196" s="6">
        <v>74000000</v>
      </c>
      <c r="I196" s="28" t="s">
        <v>31</v>
      </c>
      <c r="J196" s="29">
        <v>901147699</v>
      </c>
      <c r="K196" s="5" t="s">
        <v>117</v>
      </c>
      <c r="L196" s="29" t="s">
        <v>869</v>
      </c>
      <c r="M196" s="6"/>
      <c r="N196" s="1">
        <f>+Tabla17[[#This Row],[VALOR INICIAL DEL CONTRATO + IVA]]+Tabla17[[#This Row],[VALOR TOTAL ADICIONES + IVA]]</f>
        <v>74000000</v>
      </c>
      <c r="O196" s="2">
        <f>+Tabla17[[#This Row],[FECHA TERMINACIÓN CONTRATO
(dd/mm/aaaa)]]-Tabla17[[#This Row],[FECHA INICIO CONTRATO
(dd/mm/aaaa)]]</f>
        <v>289</v>
      </c>
      <c r="P196" s="7"/>
      <c r="Q196" s="82">
        <v>45002</v>
      </c>
      <c r="R196" s="82">
        <v>45291</v>
      </c>
      <c r="S196" s="83"/>
      <c r="T196" s="28" t="s">
        <v>870</v>
      </c>
      <c r="U196" s="20">
        <v>3.8699999999999998E-2</v>
      </c>
      <c r="V196" s="20">
        <v>3.8699999999999998E-2</v>
      </c>
      <c r="W196" s="34" t="s">
        <v>35</v>
      </c>
      <c r="X196" s="90"/>
    </row>
    <row r="197" spans="1:32" ht="65" x14ac:dyDescent="0.35">
      <c r="A197" s="28" t="s">
        <v>76</v>
      </c>
      <c r="B197" s="28" t="s">
        <v>77</v>
      </c>
      <c r="C197" s="28" t="s">
        <v>431</v>
      </c>
      <c r="D197" s="55" t="s">
        <v>871</v>
      </c>
      <c r="E197" s="82">
        <v>44992</v>
      </c>
      <c r="F197" s="28" t="s">
        <v>872</v>
      </c>
      <c r="G197" s="41" t="s">
        <v>873</v>
      </c>
      <c r="H197" s="6">
        <v>2648731561</v>
      </c>
      <c r="I197" s="28" t="s">
        <v>31</v>
      </c>
      <c r="J197" s="29">
        <v>900062917</v>
      </c>
      <c r="K197" s="5" t="s">
        <v>59</v>
      </c>
      <c r="L197" s="29" t="s">
        <v>874</v>
      </c>
      <c r="M197" s="6"/>
      <c r="N197" s="1">
        <f>+Tabla17[[#This Row],[VALOR INICIAL DEL CONTRATO + IVA]]+Tabla17[[#This Row],[VALOR TOTAL ADICIONES + IVA]]</f>
        <v>2648731561</v>
      </c>
      <c r="O197" s="2">
        <f>+Tabla17[[#This Row],[FECHA TERMINACIÓN CONTRATO
(dd/mm/aaaa)]]-Tabla17[[#This Row],[FECHA INICIO CONTRATO
(dd/mm/aaaa)]]</f>
        <v>731</v>
      </c>
      <c r="P197" s="7"/>
      <c r="Q197" s="82">
        <v>44992</v>
      </c>
      <c r="R197" s="82">
        <v>45723</v>
      </c>
      <c r="S197" s="83"/>
      <c r="T197" s="83" t="s">
        <v>875</v>
      </c>
      <c r="U197" s="20" t="s">
        <v>876</v>
      </c>
      <c r="V197" s="20" t="s">
        <v>877</v>
      </c>
      <c r="W197" s="34" t="s">
        <v>35</v>
      </c>
      <c r="X197" s="67"/>
    </row>
    <row r="198" spans="1:32" ht="43.5" x14ac:dyDescent="0.35">
      <c r="A198" s="28" t="s">
        <v>76</v>
      </c>
      <c r="B198" s="28" t="s">
        <v>878</v>
      </c>
      <c r="C198" s="28" t="s">
        <v>431</v>
      </c>
      <c r="D198" s="55" t="s">
        <v>879</v>
      </c>
      <c r="E198" s="82">
        <v>44994</v>
      </c>
      <c r="F198" s="28" t="s">
        <v>133</v>
      </c>
      <c r="G198" s="41" t="s">
        <v>880</v>
      </c>
      <c r="H198" s="6">
        <v>15000000</v>
      </c>
      <c r="I198" s="28" t="s">
        <v>66</v>
      </c>
      <c r="J198" s="29">
        <v>1013586805</v>
      </c>
      <c r="L198" s="29" t="s">
        <v>881</v>
      </c>
      <c r="M198" s="6"/>
      <c r="N198" s="1">
        <f>+Tabla17[[#This Row],[VALOR INICIAL DEL CONTRATO + IVA]]+Tabla17[[#This Row],[VALOR TOTAL ADICIONES + IVA]]</f>
        <v>15000000</v>
      </c>
      <c r="O198" s="2">
        <f>+Tabla17[[#This Row],[FECHA TERMINACIÓN CONTRATO
(dd/mm/aaaa)]]-Tabla17[[#This Row],[FECHA INICIO CONTRATO
(dd/mm/aaaa)]]</f>
        <v>168</v>
      </c>
      <c r="P198" s="7"/>
      <c r="Q198" s="82">
        <v>44994</v>
      </c>
      <c r="R198" s="82">
        <v>45162</v>
      </c>
      <c r="S198" s="83"/>
      <c r="T198" s="28" t="s">
        <v>384</v>
      </c>
      <c r="U198" s="20">
        <v>0.67</v>
      </c>
      <c r="V198" s="20">
        <v>0.36</v>
      </c>
      <c r="W198" s="34" t="s">
        <v>35</v>
      </c>
      <c r="X198" s="90"/>
    </row>
    <row r="199" spans="1:32" ht="143" x14ac:dyDescent="0.35">
      <c r="A199" s="28" t="s">
        <v>217</v>
      </c>
      <c r="B199" s="28" t="s">
        <v>334</v>
      </c>
      <c r="C199" s="28" t="s">
        <v>211</v>
      </c>
      <c r="D199" s="55" t="s">
        <v>882</v>
      </c>
      <c r="E199" s="82">
        <v>45000</v>
      </c>
      <c r="F199" s="28" t="s">
        <v>883</v>
      </c>
      <c r="G199" s="41" t="s">
        <v>884</v>
      </c>
      <c r="H199" s="6">
        <v>1309000000</v>
      </c>
      <c r="I199" s="28" t="s">
        <v>31</v>
      </c>
      <c r="J199" s="29">
        <v>830037444</v>
      </c>
      <c r="K199" s="5" t="s">
        <v>117</v>
      </c>
      <c r="L199" s="29" t="s">
        <v>885</v>
      </c>
      <c r="M199" s="6"/>
      <c r="N199" s="1">
        <f>+Tabla17[[#This Row],[VALOR INICIAL DEL CONTRATO + IVA]]+Tabla17[[#This Row],[VALOR TOTAL ADICIONES + IVA]]</f>
        <v>1309000000</v>
      </c>
      <c r="O199" s="2">
        <f>+Tabla17[[#This Row],[FECHA TERMINACIÓN CONTRATO
(dd/mm/aaaa)]]-Tabla17[[#This Row],[FECHA INICIO CONTRATO
(dd/mm/aaaa)]]</f>
        <v>366</v>
      </c>
      <c r="P199" s="7"/>
      <c r="Q199" s="82">
        <v>45008</v>
      </c>
      <c r="R199" s="82">
        <v>45374</v>
      </c>
      <c r="S199" s="83"/>
      <c r="T199" s="29" t="s">
        <v>886</v>
      </c>
      <c r="U199" s="20">
        <v>0.27</v>
      </c>
      <c r="V199" s="20">
        <v>0</v>
      </c>
      <c r="W199" s="34" t="s">
        <v>35</v>
      </c>
      <c r="X199" s="81" t="s">
        <v>887</v>
      </c>
    </row>
    <row r="200" spans="1:32" ht="91" x14ac:dyDescent="0.35">
      <c r="A200" s="28" t="s">
        <v>76</v>
      </c>
      <c r="B200" s="28" t="s">
        <v>77</v>
      </c>
      <c r="C200" s="28" t="s">
        <v>431</v>
      </c>
      <c r="D200" s="55" t="s">
        <v>888</v>
      </c>
      <c r="E200" s="82">
        <v>45009</v>
      </c>
      <c r="F200" s="28" t="s">
        <v>362</v>
      </c>
      <c r="G200" s="41" t="s">
        <v>889</v>
      </c>
      <c r="H200" s="6">
        <v>45369608</v>
      </c>
      <c r="I200" s="28" t="s">
        <v>31</v>
      </c>
      <c r="J200" s="29">
        <v>900152543</v>
      </c>
      <c r="K200" s="5" t="s">
        <v>164</v>
      </c>
      <c r="L200" s="29" t="s">
        <v>890</v>
      </c>
      <c r="M200" s="6"/>
      <c r="N200" s="1">
        <f>+Tabla17[[#This Row],[VALOR INICIAL DEL CONTRATO + IVA]]+Tabla17[[#This Row],[VALOR TOTAL ADICIONES + IVA]]</f>
        <v>45369608</v>
      </c>
      <c r="O200" s="2">
        <f>+Tabla17[[#This Row],[FECHA TERMINACIÓN CONTRATO
(dd/mm/aaaa)]]-Tabla17[[#This Row],[FECHA INICIO CONTRATO
(dd/mm/aaaa)]]</f>
        <v>708</v>
      </c>
      <c r="P200" s="7"/>
      <c r="Q200" s="82">
        <v>45009</v>
      </c>
      <c r="R200" s="82">
        <v>45717</v>
      </c>
      <c r="S200" s="83"/>
      <c r="T200" s="28" t="s">
        <v>137</v>
      </c>
      <c r="U200" s="20">
        <v>0.04</v>
      </c>
      <c r="V200" s="20">
        <v>0</v>
      </c>
      <c r="W200" s="34" t="s">
        <v>35</v>
      </c>
      <c r="X200" s="90"/>
    </row>
    <row r="201" spans="1:32" ht="58" x14ac:dyDescent="0.35">
      <c r="A201" s="28" t="s">
        <v>76</v>
      </c>
      <c r="B201" s="28" t="s">
        <v>827</v>
      </c>
      <c r="C201" s="28" t="s">
        <v>431</v>
      </c>
      <c r="D201" s="55" t="s">
        <v>891</v>
      </c>
      <c r="E201" s="82">
        <v>45014</v>
      </c>
      <c r="F201" s="28" t="s">
        <v>133</v>
      </c>
      <c r="G201" s="41" t="s">
        <v>892</v>
      </c>
      <c r="H201" s="6">
        <v>440300000</v>
      </c>
      <c r="I201" s="28" t="s">
        <v>31</v>
      </c>
      <c r="J201" s="29">
        <v>860066942</v>
      </c>
      <c r="K201" s="5" t="s">
        <v>171</v>
      </c>
      <c r="L201" s="29" t="s">
        <v>383</v>
      </c>
      <c r="M201" s="6"/>
      <c r="N201" s="1">
        <f>+Tabla17[[#This Row],[VALOR INICIAL DEL CONTRATO + IVA]]+Tabla17[[#This Row],[VALOR TOTAL ADICIONES + IVA]]</f>
        <v>440300000</v>
      </c>
      <c r="O201" s="2">
        <f>+Tabla17[[#This Row],[FECHA TERMINACIÓN CONTRATO
(dd/mm/aaaa)]]-Tabla17[[#This Row],[FECHA INICIO CONTRATO
(dd/mm/aaaa)]]</f>
        <v>274</v>
      </c>
      <c r="P201" s="7"/>
      <c r="Q201" s="82">
        <v>45017</v>
      </c>
      <c r="R201" s="82">
        <v>45291</v>
      </c>
      <c r="S201" s="83"/>
      <c r="T201" s="28" t="s">
        <v>384</v>
      </c>
      <c r="U201" s="20" t="s">
        <v>893</v>
      </c>
      <c r="V201" s="20" t="s">
        <v>894</v>
      </c>
      <c r="W201" s="34" t="s">
        <v>35</v>
      </c>
      <c r="X201" s="90"/>
    </row>
    <row r="202" spans="1:32" ht="65" x14ac:dyDescent="0.35">
      <c r="A202" s="28" t="s">
        <v>76</v>
      </c>
      <c r="B202" s="28" t="s">
        <v>77</v>
      </c>
      <c r="C202" s="28" t="s">
        <v>431</v>
      </c>
      <c r="D202" s="55" t="s">
        <v>895</v>
      </c>
      <c r="E202" s="82">
        <v>45015</v>
      </c>
      <c r="F202" s="28" t="s">
        <v>133</v>
      </c>
      <c r="G202" s="41" t="s">
        <v>896</v>
      </c>
      <c r="H202" s="6">
        <v>14474513</v>
      </c>
      <c r="I202" s="28" t="s">
        <v>31</v>
      </c>
      <c r="J202" s="29">
        <v>900455314</v>
      </c>
      <c r="K202" s="5" t="s">
        <v>297</v>
      </c>
      <c r="L202" s="29" t="s">
        <v>897</v>
      </c>
      <c r="M202" s="6"/>
      <c r="N202" s="1">
        <f>+Tabla17[[#This Row],[VALOR INICIAL DEL CONTRATO + IVA]]+Tabla17[[#This Row],[VALOR TOTAL ADICIONES + IVA]]</f>
        <v>14474513</v>
      </c>
      <c r="O202" s="2">
        <f>+Tabla17[[#This Row],[FECHA TERMINACIÓN CONTRATO
(dd/mm/aaaa)]]-Tabla17[[#This Row],[FECHA INICIO CONTRATO
(dd/mm/aaaa)]]</f>
        <v>276</v>
      </c>
      <c r="P202" s="7"/>
      <c r="Q202" s="82">
        <v>45015</v>
      </c>
      <c r="R202" s="82">
        <v>45291</v>
      </c>
      <c r="S202" s="83"/>
      <c r="T202" s="28" t="s">
        <v>137</v>
      </c>
      <c r="U202" s="20">
        <v>0.25</v>
      </c>
      <c r="V202" s="20">
        <v>0.12</v>
      </c>
      <c r="W202" s="34" t="s">
        <v>35</v>
      </c>
      <c r="X202" s="90"/>
    </row>
    <row r="203" spans="1:32" ht="65" x14ac:dyDescent="0.35">
      <c r="A203" s="28" t="s">
        <v>76</v>
      </c>
      <c r="B203" s="28" t="s">
        <v>827</v>
      </c>
      <c r="C203" s="28" t="s">
        <v>131</v>
      </c>
      <c r="D203" s="55" t="s">
        <v>898</v>
      </c>
      <c r="E203" s="82">
        <v>45016</v>
      </c>
      <c r="F203" s="28" t="s">
        <v>133</v>
      </c>
      <c r="G203" s="41" t="s">
        <v>899</v>
      </c>
      <c r="H203" s="6">
        <v>50160000</v>
      </c>
      <c r="I203" s="28" t="s">
        <v>31</v>
      </c>
      <c r="J203" s="29">
        <v>860066942</v>
      </c>
      <c r="K203" s="5" t="s">
        <v>171</v>
      </c>
      <c r="L203" s="29" t="s">
        <v>900</v>
      </c>
      <c r="M203" s="6"/>
      <c r="N203" s="1">
        <f>+Tabla17[[#This Row],[VALOR INICIAL DEL CONTRATO + IVA]]+Tabla17[[#This Row],[VALOR TOTAL ADICIONES + IVA]]</f>
        <v>50160000</v>
      </c>
      <c r="O203" s="2">
        <f>+Tabla17[[#This Row],[FECHA TERMINACIÓN CONTRATO
(dd/mm/aaaa)]]-Tabla17[[#This Row],[FECHA INICIO CONTRATO
(dd/mm/aaaa)]]</f>
        <v>121</v>
      </c>
      <c r="P203" s="7"/>
      <c r="Q203" s="82">
        <v>45016</v>
      </c>
      <c r="R203" s="82">
        <v>45137</v>
      </c>
      <c r="S203" s="83"/>
      <c r="T203" s="28" t="s">
        <v>384</v>
      </c>
      <c r="U203" s="20">
        <v>0.78</v>
      </c>
      <c r="V203" s="20">
        <v>0.56999999999999995</v>
      </c>
      <c r="W203" s="34" t="s">
        <v>35</v>
      </c>
      <c r="X203" s="90"/>
    </row>
    <row r="204" spans="1:32" ht="52" customHeight="1" x14ac:dyDescent="0.35">
      <c r="A204" s="28" t="s">
        <v>76</v>
      </c>
      <c r="B204" s="28" t="s">
        <v>77</v>
      </c>
      <c r="C204" s="28" t="s">
        <v>211</v>
      </c>
      <c r="D204" s="55" t="s">
        <v>901</v>
      </c>
      <c r="E204" s="82">
        <v>45016</v>
      </c>
      <c r="F204" s="28" t="s">
        <v>362</v>
      </c>
      <c r="G204" s="41" t="s">
        <v>902</v>
      </c>
      <c r="H204" s="6">
        <v>1294204123</v>
      </c>
      <c r="I204" s="28" t="s">
        <v>31</v>
      </c>
      <c r="J204" s="29">
        <v>901696093</v>
      </c>
      <c r="K204" s="5" t="s">
        <v>903</v>
      </c>
      <c r="L204" s="29" t="s">
        <v>904</v>
      </c>
      <c r="M204" s="6"/>
      <c r="N204" s="1">
        <f>+Tabla17[[#This Row],[VALOR INICIAL DEL CONTRATO + IVA]]+Tabla17[[#This Row],[VALOR TOTAL ADICIONES + IVA]]</f>
        <v>1294204123</v>
      </c>
      <c r="O204" s="2">
        <f>+Tabla17[[#This Row],[FECHA TERMINACIÓN CONTRATO
(dd/mm/aaaa)]]-Tabla17[[#This Row],[FECHA INICIO CONTRATO
(dd/mm/aaaa)]]</f>
        <v>214</v>
      </c>
      <c r="P204" s="7"/>
      <c r="Q204" s="82">
        <v>45016</v>
      </c>
      <c r="R204" s="82">
        <v>45230</v>
      </c>
      <c r="S204" s="83"/>
      <c r="T204" s="28" t="s">
        <v>251</v>
      </c>
      <c r="U204" s="20">
        <v>0.03</v>
      </c>
      <c r="V204" s="20">
        <v>0</v>
      </c>
      <c r="W204" s="34" t="s">
        <v>35</v>
      </c>
      <c r="X204" s="90"/>
    </row>
    <row r="205" spans="1:32" ht="52" x14ac:dyDescent="0.35">
      <c r="A205" s="28" t="s">
        <v>252</v>
      </c>
      <c r="B205" s="28" t="s">
        <v>316</v>
      </c>
      <c r="C205" s="28" t="s">
        <v>431</v>
      </c>
      <c r="D205" s="55" t="s">
        <v>905</v>
      </c>
      <c r="E205" s="82">
        <v>45027</v>
      </c>
      <c r="F205" s="28" t="s">
        <v>906</v>
      </c>
      <c r="G205" s="41" t="s">
        <v>907</v>
      </c>
      <c r="H205" s="6">
        <v>5000000</v>
      </c>
      <c r="I205" s="28" t="s">
        <v>31</v>
      </c>
      <c r="J205" s="29">
        <v>72079475</v>
      </c>
      <c r="K205" s="5" t="s">
        <v>216</v>
      </c>
      <c r="L205" s="29" t="s">
        <v>908</v>
      </c>
      <c r="M205" s="6"/>
      <c r="N205" s="1">
        <f>+Tabla17[[#This Row],[VALOR INICIAL DEL CONTRATO + IVA]]+Tabla17[[#This Row],[VALOR TOTAL ADICIONES + IVA]]</f>
        <v>5000000</v>
      </c>
      <c r="O205" s="2">
        <f>+Tabla17[[#This Row],[FECHA TERMINACIÓN CONTRATO
(dd/mm/aaaa)]]-Tabla17[[#This Row],[FECHA INICIO CONTRATO
(dd/mm/aaaa)]]</f>
        <v>355</v>
      </c>
      <c r="P205" s="7"/>
      <c r="Q205" s="82">
        <v>45027</v>
      </c>
      <c r="R205" s="82">
        <v>45382</v>
      </c>
      <c r="S205" s="83"/>
      <c r="T205" s="28" t="s">
        <v>378</v>
      </c>
      <c r="U205" s="20">
        <v>0.16600000000000001</v>
      </c>
      <c r="V205" s="20">
        <v>0.70679999999999998</v>
      </c>
      <c r="W205" s="34" t="s">
        <v>35</v>
      </c>
      <c r="X205" s="90"/>
      <c r="Z205" s="85"/>
      <c r="AA205" s="86"/>
      <c r="AF205" s="86"/>
    </row>
    <row r="206" spans="1:32" ht="91" x14ac:dyDescent="0.35">
      <c r="A206" s="28" t="s">
        <v>54</v>
      </c>
      <c r="B206" s="28" t="s">
        <v>773</v>
      </c>
      <c r="C206" s="28" t="s">
        <v>431</v>
      </c>
      <c r="D206" s="55" t="s">
        <v>909</v>
      </c>
      <c r="E206" s="82">
        <v>45037</v>
      </c>
      <c r="F206" s="28" t="s">
        <v>133</v>
      </c>
      <c r="G206" s="41" t="s">
        <v>910</v>
      </c>
      <c r="H206" s="6">
        <v>47302500</v>
      </c>
      <c r="I206" s="28" t="s">
        <v>31</v>
      </c>
      <c r="J206" s="29">
        <v>901346341</v>
      </c>
      <c r="K206" s="5" t="s">
        <v>209</v>
      </c>
      <c r="L206" s="29" t="s">
        <v>911</v>
      </c>
      <c r="M206" s="6"/>
      <c r="N206" s="1">
        <f>+Tabla17[[#This Row],[VALOR INICIAL DEL CONTRATO + IVA]]+Tabla17[[#This Row],[VALOR TOTAL ADICIONES + IVA]]</f>
        <v>47302500</v>
      </c>
      <c r="O206" s="2">
        <f>+Tabla17[[#This Row],[FECHA TERMINACIÓN CONTRATO
(dd/mm/aaaa)]]-Tabla17[[#This Row],[FECHA INICIO CONTRATO
(dd/mm/aaaa)]]</f>
        <v>70</v>
      </c>
      <c r="P206" s="7"/>
      <c r="Q206" s="82">
        <v>45037</v>
      </c>
      <c r="R206" s="82">
        <v>45107</v>
      </c>
      <c r="S206" s="83"/>
      <c r="T206" s="28" t="s">
        <v>912</v>
      </c>
      <c r="U206" s="20">
        <v>1</v>
      </c>
      <c r="V206" s="20">
        <v>1</v>
      </c>
      <c r="W206" s="34" t="s">
        <v>1149</v>
      </c>
      <c r="X206" s="90"/>
    </row>
    <row r="207" spans="1:32" ht="78" x14ac:dyDescent="0.35">
      <c r="A207" s="28" t="s">
        <v>217</v>
      </c>
      <c r="B207" s="28" t="s">
        <v>218</v>
      </c>
      <c r="C207" s="28" t="s">
        <v>211</v>
      </c>
      <c r="D207" s="55" t="s">
        <v>913</v>
      </c>
      <c r="E207" s="82">
        <v>45041</v>
      </c>
      <c r="F207" s="28" t="s">
        <v>133</v>
      </c>
      <c r="G207" s="41" t="s">
        <v>914</v>
      </c>
      <c r="H207" s="6">
        <v>1456112494</v>
      </c>
      <c r="I207" s="28" t="s">
        <v>31</v>
      </c>
      <c r="J207" s="29">
        <v>800210453</v>
      </c>
      <c r="K207" s="5" t="s">
        <v>32</v>
      </c>
      <c r="L207" s="29" t="s">
        <v>601</v>
      </c>
      <c r="M207" s="6"/>
      <c r="N207" s="1">
        <f>+Tabla17[[#This Row],[VALOR INICIAL DEL CONTRATO + IVA]]+Tabla17[[#This Row],[VALOR TOTAL ADICIONES + IVA]]</f>
        <v>1456112494</v>
      </c>
      <c r="O207" s="2">
        <f>+Tabla17[[#This Row],[FECHA TERMINACIÓN CONTRATO
(dd/mm/aaaa)]]-Tabla17[[#This Row],[FECHA INICIO CONTRATO
(dd/mm/aaaa)]]</f>
        <v>1095</v>
      </c>
      <c r="P207" s="7"/>
      <c r="Q207" s="82">
        <v>45061</v>
      </c>
      <c r="R207" s="82">
        <v>46156</v>
      </c>
      <c r="S207" s="83"/>
      <c r="T207" s="28" t="s">
        <v>306</v>
      </c>
      <c r="U207" s="78">
        <v>2.8000000000000001E-2</v>
      </c>
      <c r="V207" s="78">
        <v>2.8000000000000001E-2</v>
      </c>
      <c r="W207" s="34" t="s">
        <v>35</v>
      </c>
      <c r="X207" s="90" t="s">
        <v>915</v>
      </c>
    </row>
    <row r="208" spans="1:32" ht="48" x14ac:dyDescent="0.35">
      <c r="A208" s="28" t="s">
        <v>252</v>
      </c>
      <c r="B208" s="28" t="s">
        <v>916</v>
      </c>
      <c r="C208" s="28" t="s">
        <v>431</v>
      </c>
      <c r="D208" s="55" t="s">
        <v>917</v>
      </c>
      <c r="E208" s="82">
        <v>45051</v>
      </c>
      <c r="F208" s="28" t="s">
        <v>133</v>
      </c>
      <c r="G208" s="41" t="s">
        <v>918</v>
      </c>
      <c r="H208" s="6">
        <v>454345150</v>
      </c>
      <c r="I208" s="28" t="s">
        <v>31</v>
      </c>
      <c r="J208" s="29">
        <v>800057767</v>
      </c>
      <c r="K208" s="104" t="s">
        <v>117</v>
      </c>
      <c r="L208" s="29" t="s">
        <v>919</v>
      </c>
      <c r="M208" s="6"/>
      <c r="N208" s="1">
        <f>+Tabla17[[#This Row],[VALOR INICIAL DEL CONTRATO + IVA]]+Tabla17[[#This Row],[VALOR TOTAL ADICIONES + IVA]]</f>
        <v>454345150</v>
      </c>
      <c r="O208" s="2">
        <f>+Tabla17[[#This Row],[FECHA TERMINACIÓN CONTRATO
(dd/mm/aaaa)]]-Tabla17[[#This Row],[FECHA INICIO CONTRATO
(dd/mm/aaaa)]]</f>
        <v>730</v>
      </c>
      <c r="P208" s="7"/>
      <c r="Q208" s="82">
        <v>45064</v>
      </c>
      <c r="R208" s="82">
        <v>45794</v>
      </c>
      <c r="S208" s="83"/>
      <c r="T208" s="28" t="s">
        <v>920</v>
      </c>
      <c r="U208" s="78">
        <v>5.8904109589041097E-2</v>
      </c>
      <c r="V208" s="20">
        <v>0</v>
      </c>
      <c r="W208" s="34" t="s">
        <v>35</v>
      </c>
      <c r="X208" s="81" t="s">
        <v>921</v>
      </c>
    </row>
    <row r="209" spans="1:35" ht="78" x14ac:dyDescent="0.35">
      <c r="A209" s="28" t="s">
        <v>76</v>
      </c>
      <c r="B209" s="28" t="s">
        <v>708</v>
      </c>
      <c r="C209" s="28" t="s">
        <v>131</v>
      </c>
      <c r="D209" s="55" t="s">
        <v>922</v>
      </c>
      <c r="E209" s="82">
        <v>45044</v>
      </c>
      <c r="F209" s="28" t="s">
        <v>133</v>
      </c>
      <c r="G209" s="41" t="s">
        <v>923</v>
      </c>
      <c r="H209" s="6">
        <v>98750000</v>
      </c>
      <c r="I209" s="28" t="s">
        <v>31</v>
      </c>
      <c r="J209" s="29">
        <v>900643769</v>
      </c>
      <c r="K209" s="5" t="s">
        <v>59</v>
      </c>
      <c r="L209" s="29" t="s">
        <v>445</v>
      </c>
      <c r="M209" s="6"/>
      <c r="N209" s="1">
        <f>+Tabla17[[#This Row],[VALOR INICIAL DEL CONTRATO + IVA]]+Tabla17[[#This Row],[VALOR TOTAL ADICIONES + IVA]]</f>
        <v>98750000</v>
      </c>
      <c r="O209" s="2">
        <f>+Tabla17[[#This Row],[FECHA TERMINACIÓN CONTRATO
(dd/mm/aaaa)]]-Tabla17[[#This Row],[FECHA INICIO CONTRATO
(dd/mm/aaaa)]]</f>
        <v>228</v>
      </c>
      <c r="P209" s="7"/>
      <c r="Q209" s="82">
        <v>45063</v>
      </c>
      <c r="R209" s="82">
        <v>45291</v>
      </c>
      <c r="S209" s="83"/>
      <c r="T209" s="28" t="s">
        <v>419</v>
      </c>
      <c r="U209" s="20">
        <v>0.2</v>
      </c>
      <c r="V209" s="20">
        <v>0</v>
      </c>
      <c r="W209" s="34" t="s">
        <v>35</v>
      </c>
      <c r="X209" s="90"/>
    </row>
    <row r="210" spans="1:35" ht="78" x14ac:dyDescent="0.35">
      <c r="A210" s="28" t="s">
        <v>201</v>
      </c>
      <c r="B210" s="28" t="s">
        <v>750</v>
      </c>
      <c r="C210" s="28" t="s">
        <v>431</v>
      </c>
      <c r="D210" s="55" t="s">
        <v>924</v>
      </c>
      <c r="E210" s="82">
        <v>45050</v>
      </c>
      <c r="F210" s="28" t="s">
        <v>362</v>
      </c>
      <c r="G210" s="41" t="s">
        <v>925</v>
      </c>
      <c r="H210" s="6">
        <v>50000000</v>
      </c>
      <c r="I210" s="28" t="s">
        <v>31</v>
      </c>
      <c r="J210" s="29">
        <v>800030235</v>
      </c>
      <c r="K210" s="5" t="s">
        <v>164</v>
      </c>
      <c r="L210" s="29" t="s">
        <v>926</v>
      </c>
      <c r="M210" s="6"/>
      <c r="N210" s="1">
        <f>+Tabla17[[#This Row],[VALOR INICIAL DEL CONTRATO + IVA]]+Tabla17[[#This Row],[VALOR TOTAL ADICIONES + IVA]]</f>
        <v>50000000</v>
      </c>
      <c r="O210" s="2">
        <f>+Tabla17[[#This Row],[FECHA TERMINACIÓN CONTRATO
(dd/mm/aaaa)]]-Tabla17[[#This Row],[FECHA INICIO CONTRATO
(dd/mm/aaaa)]]</f>
        <v>241</v>
      </c>
      <c r="P210" s="7"/>
      <c r="Q210" s="82">
        <v>45050</v>
      </c>
      <c r="R210" s="82">
        <v>45291</v>
      </c>
      <c r="S210" s="83"/>
      <c r="T210" s="28" t="s">
        <v>754</v>
      </c>
      <c r="U210" s="78">
        <v>0.2306</v>
      </c>
      <c r="V210" s="20">
        <v>0</v>
      </c>
      <c r="W210" s="34" t="s">
        <v>35</v>
      </c>
      <c r="X210" s="90"/>
    </row>
    <row r="211" spans="1:35" ht="78" x14ac:dyDescent="0.35">
      <c r="A211" s="28" t="s">
        <v>76</v>
      </c>
      <c r="B211" s="28" t="s">
        <v>827</v>
      </c>
      <c r="C211" s="28" t="s">
        <v>431</v>
      </c>
      <c r="D211" s="55" t="s">
        <v>927</v>
      </c>
      <c r="E211" s="82">
        <v>45050</v>
      </c>
      <c r="F211" s="28" t="s">
        <v>928</v>
      </c>
      <c r="G211" s="41" t="s">
        <v>929</v>
      </c>
      <c r="H211" s="6">
        <v>9992430</v>
      </c>
      <c r="I211" s="28" t="s">
        <v>31</v>
      </c>
      <c r="J211" s="29">
        <v>860012336</v>
      </c>
      <c r="K211" s="5" t="s">
        <v>42</v>
      </c>
      <c r="L211" s="29" t="s">
        <v>930</v>
      </c>
      <c r="M211" s="6"/>
      <c r="N211" s="1">
        <f>+Tabla17[[#This Row],[VALOR INICIAL DEL CONTRATO + IVA]]+Tabla17[[#This Row],[VALOR TOTAL ADICIONES + IVA]]</f>
        <v>9992430</v>
      </c>
      <c r="O211" s="2">
        <f>+Tabla17[[#This Row],[FECHA TERMINACIÓN CONTRATO
(dd/mm/aaaa)]]-Tabla17[[#This Row],[FECHA INICIO CONTRATO
(dd/mm/aaaa)]]</f>
        <v>91</v>
      </c>
      <c r="P211" s="7"/>
      <c r="Q211" s="82">
        <v>45050</v>
      </c>
      <c r="R211" s="82">
        <v>45141</v>
      </c>
      <c r="S211" s="83"/>
      <c r="T211" s="28" t="s">
        <v>419</v>
      </c>
      <c r="U211" s="20"/>
      <c r="V211" s="20"/>
      <c r="W211" s="34" t="s">
        <v>35</v>
      </c>
      <c r="X211" s="90" t="s">
        <v>1163</v>
      </c>
    </row>
    <row r="212" spans="1:35" ht="43.5" x14ac:dyDescent="0.35">
      <c r="A212" s="28" t="s">
        <v>267</v>
      </c>
      <c r="B212" s="28" t="s">
        <v>268</v>
      </c>
      <c r="C212" s="28" t="s">
        <v>431</v>
      </c>
      <c r="D212" s="55" t="s">
        <v>931</v>
      </c>
      <c r="E212" s="82">
        <v>45057</v>
      </c>
      <c r="F212" s="28" t="s">
        <v>133</v>
      </c>
      <c r="G212" s="41" t="s">
        <v>932</v>
      </c>
      <c r="H212" s="6">
        <v>58000000</v>
      </c>
      <c r="I212" s="28" t="s">
        <v>31</v>
      </c>
      <c r="J212" s="29">
        <v>901212388</v>
      </c>
      <c r="K212" s="5" t="s">
        <v>209</v>
      </c>
      <c r="L212" s="29" t="s">
        <v>933</v>
      </c>
      <c r="M212" s="6"/>
      <c r="N212" s="1">
        <f>+Tabla17[[#This Row],[VALOR INICIAL DEL CONTRATO + IVA]]+Tabla17[[#This Row],[VALOR TOTAL ADICIONES + IVA]]</f>
        <v>58000000</v>
      </c>
      <c r="O212" s="2">
        <f>+Tabla17[[#This Row],[FECHA TERMINACIÓN CONTRATO
(dd/mm/aaaa)]]-Tabla17[[#This Row],[FECHA INICIO CONTRATO
(dd/mm/aaaa)]]</f>
        <v>1096</v>
      </c>
      <c r="P212" s="7"/>
      <c r="Q212" s="82">
        <v>45057</v>
      </c>
      <c r="R212" s="82">
        <v>46153</v>
      </c>
      <c r="S212" s="83"/>
      <c r="T212" s="28" t="s">
        <v>413</v>
      </c>
      <c r="U212" s="20">
        <v>0.05</v>
      </c>
      <c r="V212" s="20">
        <v>0</v>
      </c>
      <c r="W212" s="34" t="s">
        <v>35</v>
      </c>
      <c r="X212" s="90"/>
    </row>
    <row r="213" spans="1:35" ht="52" x14ac:dyDescent="0.35">
      <c r="A213" s="28" t="s">
        <v>76</v>
      </c>
      <c r="B213" s="28" t="s">
        <v>370</v>
      </c>
      <c r="C213" s="28" t="s">
        <v>431</v>
      </c>
      <c r="D213" s="55" t="s">
        <v>934</v>
      </c>
      <c r="E213" s="82">
        <v>45058</v>
      </c>
      <c r="F213" s="28" t="s">
        <v>133</v>
      </c>
      <c r="G213" s="41" t="s">
        <v>935</v>
      </c>
      <c r="H213" s="6">
        <v>36800000</v>
      </c>
      <c r="I213" s="28" t="s">
        <v>66</v>
      </c>
      <c r="J213" s="29">
        <v>1033688031</v>
      </c>
      <c r="L213" s="29" t="s">
        <v>936</v>
      </c>
      <c r="M213" s="6"/>
      <c r="N213" s="1">
        <f>+Tabla17[[#This Row],[VALOR INICIAL DEL CONTRATO + IVA]]+Tabla17[[#This Row],[VALOR TOTAL ADICIONES + IVA]]</f>
        <v>36800000</v>
      </c>
      <c r="O213" s="2">
        <f>+Tabla17[[#This Row],[FECHA TERMINACIÓN CONTRATO
(dd/mm/aaaa)]]-Tabla17[[#This Row],[FECHA INICIO CONTRATO
(dd/mm/aaaa)]]</f>
        <v>230</v>
      </c>
      <c r="P213" s="7"/>
      <c r="Q213" s="82">
        <v>45061</v>
      </c>
      <c r="R213" s="82">
        <v>45291</v>
      </c>
      <c r="S213" s="83"/>
      <c r="T213" s="28" t="s">
        <v>937</v>
      </c>
      <c r="U213" s="20">
        <v>0.2</v>
      </c>
      <c r="V213" s="20" t="s">
        <v>938</v>
      </c>
      <c r="W213" s="34" t="s">
        <v>35</v>
      </c>
      <c r="X213" s="81" t="s">
        <v>939</v>
      </c>
    </row>
    <row r="214" spans="1:35" ht="58" x14ac:dyDescent="0.35">
      <c r="A214" s="28" t="s">
        <v>54</v>
      </c>
      <c r="B214" s="28" t="s">
        <v>940</v>
      </c>
      <c r="C214" s="28" t="s">
        <v>431</v>
      </c>
      <c r="D214" s="55" t="s">
        <v>941</v>
      </c>
      <c r="E214" s="82">
        <v>45061</v>
      </c>
      <c r="F214" s="28" t="s">
        <v>133</v>
      </c>
      <c r="G214" s="41" t="s">
        <v>942</v>
      </c>
      <c r="H214" s="6">
        <v>9520000</v>
      </c>
      <c r="I214" s="28" t="s">
        <v>31</v>
      </c>
      <c r="J214" s="29">
        <v>860019289</v>
      </c>
      <c r="K214" s="5" t="s">
        <v>297</v>
      </c>
      <c r="L214" s="29" t="s">
        <v>943</v>
      </c>
      <c r="M214" s="6"/>
      <c r="N214" s="1">
        <f>+Tabla17[[#This Row],[VALOR INICIAL DEL CONTRATO + IVA]]+Tabla17[[#This Row],[VALOR TOTAL ADICIONES + IVA]]</f>
        <v>9520000</v>
      </c>
      <c r="O214" s="2">
        <f>+Tabla17[[#This Row],[FECHA TERMINACIÓN CONTRATO
(dd/mm/aaaa)]]-Tabla17[[#This Row],[FECHA INICIO CONTRATO
(dd/mm/aaaa)]]</f>
        <v>46</v>
      </c>
      <c r="P214" s="7"/>
      <c r="Q214" s="82">
        <v>45061</v>
      </c>
      <c r="R214" s="82">
        <v>45107</v>
      </c>
      <c r="S214" s="83"/>
      <c r="T214" s="28" t="s">
        <v>944</v>
      </c>
      <c r="U214" s="20">
        <v>1</v>
      </c>
      <c r="V214" s="20">
        <v>1</v>
      </c>
      <c r="W214" s="34" t="s">
        <v>945</v>
      </c>
      <c r="X214" s="90"/>
    </row>
    <row r="215" spans="1:35" ht="78" x14ac:dyDescent="0.35">
      <c r="A215" s="28" t="s">
        <v>252</v>
      </c>
      <c r="B215" s="28" t="s">
        <v>316</v>
      </c>
      <c r="C215" s="28" t="s">
        <v>431</v>
      </c>
      <c r="D215" s="55" t="s">
        <v>946</v>
      </c>
      <c r="E215" s="82">
        <v>45070</v>
      </c>
      <c r="F215" s="28" t="s">
        <v>133</v>
      </c>
      <c r="G215" s="41" t="s">
        <v>947</v>
      </c>
      <c r="H215" s="6">
        <v>673733328</v>
      </c>
      <c r="I215" s="28" t="s">
        <v>31</v>
      </c>
      <c r="J215" s="29">
        <v>1716369</v>
      </c>
      <c r="K215" s="5" t="s">
        <v>216</v>
      </c>
      <c r="L215" s="29" t="s">
        <v>948</v>
      </c>
      <c r="M215" s="6"/>
      <c r="N215" s="1">
        <f>+Tabla17[[#This Row],[VALOR INICIAL DEL CONTRATO + IVA]]+Tabla17[[#This Row],[VALOR TOTAL ADICIONES + IVA]]</f>
        <v>673733328</v>
      </c>
      <c r="O215" s="2">
        <f>+Tabla17[[#This Row],[FECHA TERMINACIÓN CONTRATO
(dd/mm/aaaa)]]-Tabla17[[#This Row],[FECHA INICIO CONTRATO
(dd/mm/aaaa)]]</f>
        <v>730</v>
      </c>
      <c r="P215" s="7"/>
      <c r="Q215" s="82">
        <v>45078</v>
      </c>
      <c r="R215" s="82">
        <v>45808</v>
      </c>
      <c r="S215" s="83"/>
      <c r="T215" s="28" t="s">
        <v>378</v>
      </c>
      <c r="U215" s="20">
        <v>4.1700000000000001E-2</v>
      </c>
      <c r="V215" s="20">
        <v>8.2699999999999996E-2</v>
      </c>
      <c r="W215" s="34" t="s">
        <v>35</v>
      </c>
      <c r="X215" s="90"/>
      <c r="AA215" s="86"/>
      <c r="AF215" s="86"/>
    </row>
    <row r="216" spans="1:35" ht="78" x14ac:dyDescent="0.35">
      <c r="A216" s="28" t="s">
        <v>252</v>
      </c>
      <c r="B216" s="28" t="s">
        <v>316</v>
      </c>
      <c r="C216" s="28" t="s">
        <v>431</v>
      </c>
      <c r="D216" s="55" t="s">
        <v>949</v>
      </c>
      <c r="E216" s="82">
        <v>45071</v>
      </c>
      <c r="F216" s="28" t="s">
        <v>133</v>
      </c>
      <c r="G216" s="41" t="s">
        <v>950</v>
      </c>
      <c r="H216" s="6">
        <v>17393040</v>
      </c>
      <c r="I216" s="28" t="s">
        <v>66</v>
      </c>
      <c r="J216" s="29">
        <v>79506641</v>
      </c>
      <c r="L216" s="29" t="s">
        <v>951</v>
      </c>
      <c r="M216" s="6"/>
      <c r="N216" s="1">
        <f>+Tabla17[[#This Row],[VALOR INICIAL DEL CONTRATO + IVA]]+Tabla17[[#This Row],[VALOR TOTAL ADICIONES + IVA]]</f>
        <v>17393040</v>
      </c>
      <c r="O216" s="2">
        <f>+Tabla17[[#This Row],[FECHA TERMINACIÓN CONTRATO
(dd/mm/aaaa)]]-Tabla17[[#This Row],[FECHA INICIO CONTRATO
(dd/mm/aaaa)]]</f>
        <v>365</v>
      </c>
      <c r="P216" s="7"/>
      <c r="Q216" s="82">
        <v>45078</v>
      </c>
      <c r="R216" s="82">
        <v>45443</v>
      </c>
      <c r="S216" s="83"/>
      <c r="T216" s="28" t="s">
        <v>378</v>
      </c>
      <c r="U216" s="20">
        <v>8.3000000000000004E-2</v>
      </c>
      <c r="V216" s="20">
        <v>6.6693344004268407E-2</v>
      </c>
      <c r="W216" s="34" t="s">
        <v>35</v>
      </c>
      <c r="X216" s="90"/>
      <c r="Z216" s="105"/>
      <c r="AF216" s="85"/>
      <c r="AI216" s="86"/>
    </row>
    <row r="217" spans="1:35" ht="91" x14ac:dyDescent="0.35">
      <c r="A217" s="28" t="s">
        <v>76</v>
      </c>
      <c r="B217" s="28" t="s">
        <v>827</v>
      </c>
      <c r="C217" s="28" t="s">
        <v>211</v>
      </c>
      <c r="D217" s="55" t="s">
        <v>952</v>
      </c>
      <c r="E217" s="82">
        <v>45076</v>
      </c>
      <c r="F217" s="28" t="s">
        <v>133</v>
      </c>
      <c r="G217" s="41" t="s">
        <v>953</v>
      </c>
      <c r="H217" s="6">
        <v>5087823658</v>
      </c>
      <c r="I217" s="28" t="s">
        <v>31</v>
      </c>
      <c r="J217" s="29">
        <v>901023218</v>
      </c>
      <c r="K217" s="5" t="s">
        <v>32</v>
      </c>
      <c r="L217" s="29" t="s">
        <v>954</v>
      </c>
      <c r="M217" s="6"/>
      <c r="N217" s="1">
        <f>+Tabla17[[#This Row],[VALOR INICIAL DEL CONTRATO + IVA]]+Tabla17[[#This Row],[VALOR TOTAL ADICIONES + IVA]]</f>
        <v>5087823658</v>
      </c>
      <c r="O217" s="2">
        <f>+Tabla17[[#This Row],[FECHA TERMINACIÓN CONTRATO
(dd/mm/aaaa)]]-Tabla17[[#This Row],[FECHA INICIO CONTRATO
(dd/mm/aaaa)]]</f>
        <v>366</v>
      </c>
      <c r="P217" s="7"/>
      <c r="Q217" s="82">
        <v>45078</v>
      </c>
      <c r="R217" s="82">
        <v>45444</v>
      </c>
      <c r="S217" s="83"/>
      <c r="T217" s="29" t="s">
        <v>228</v>
      </c>
      <c r="U217" s="20">
        <v>8.3299999999999999E-2</v>
      </c>
      <c r="V217" s="20">
        <v>0</v>
      </c>
      <c r="W217" s="34" t="s">
        <v>35</v>
      </c>
      <c r="X217" s="90"/>
    </row>
    <row r="218" spans="1:35" ht="91" x14ac:dyDescent="0.35">
      <c r="A218" s="28" t="s">
        <v>76</v>
      </c>
      <c r="B218" s="28" t="s">
        <v>708</v>
      </c>
      <c r="C218" s="28" t="s">
        <v>431</v>
      </c>
      <c r="D218" s="55" t="s">
        <v>955</v>
      </c>
      <c r="E218" s="82">
        <v>45079</v>
      </c>
      <c r="F218" s="28" t="s">
        <v>133</v>
      </c>
      <c r="G218" s="41" t="s">
        <v>956</v>
      </c>
      <c r="H218" s="6">
        <v>5600000</v>
      </c>
      <c r="I218" s="28" t="s">
        <v>31</v>
      </c>
      <c r="J218" s="29">
        <v>830129831</v>
      </c>
      <c r="K218" s="5" t="s">
        <v>209</v>
      </c>
      <c r="L218" s="29" t="s">
        <v>957</v>
      </c>
      <c r="M218" s="6"/>
      <c r="N218" s="1">
        <f>+Tabla17[[#This Row],[VALOR INICIAL DEL CONTRATO + IVA]]+Tabla17[[#This Row],[VALOR TOTAL ADICIONES + IVA]]</f>
        <v>5600000</v>
      </c>
      <c r="O218" s="2">
        <f>+Tabla17[[#This Row],[FECHA TERMINACIÓN CONTRATO
(dd/mm/aaaa)]]-Tabla17[[#This Row],[FECHA INICIO CONTRATO
(dd/mm/aaaa)]]</f>
        <v>25</v>
      </c>
      <c r="P218" s="7"/>
      <c r="Q218" s="82">
        <v>45082</v>
      </c>
      <c r="R218" s="82">
        <v>45107</v>
      </c>
      <c r="S218" s="83"/>
      <c r="T218" s="28" t="s">
        <v>419</v>
      </c>
      <c r="U218" s="20">
        <v>1</v>
      </c>
      <c r="V218" s="20">
        <v>0</v>
      </c>
      <c r="W218" s="34" t="s">
        <v>35</v>
      </c>
      <c r="X218" s="90"/>
    </row>
    <row r="219" spans="1:35" ht="117" x14ac:dyDescent="0.35">
      <c r="A219" s="28" t="s">
        <v>682</v>
      </c>
      <c r="B219" s="28" t="s">
        <v>683</v>
      </c>
      <c r="C219" s="28" t="s">
        <v>431</v>
      </c>
      <c r="D219" s="55" t="s">
        <v>958</v>
      </c>
      <c r="E219" s="82">
        <v>45085</v>
      </c>
      <c r="F219" s="28" t="s">
        <v>133</v>
      </c>
      <c r="G219" s="41" t="s">
        <v>959</v>
      </c>
      <c r="H219" s="6">
        <v>58000000</v>
      </c>
      <c r="I219" s="28" t="s">
        <v>31</v>
      </c>
      <c r="J219" s="29">
        <v>900640903</v>
      </c>
      <c r="K219" s="5" t="s">
        <v>32</v>
      </c>
      <c r="L219" s="29" t="s">
        <v>960</v>
      </c>
      <c r="M219" s="6"/>
      <c r="N219" s="6">
        <f>+Tabla17[[#This Row],[VALOR INICIAL DEL CONTRATO + IVA]]+Tabla17[[#This Row],[VALOR TOTAL ADICIONES + IVA]]</f>
        <v>58000000</v>
      </c>
      <c r="O219" s="2">
        <f>+Tabla17[[#This Row],[FECHA TERMINACIÓN CONTRATO
(dd/mm/aaaa)]]-Tabla17[[#This Row],[FECHA INICIO CONTRATO
(dd/mm/aaaa)]]</f>
        <v>206</v>
      </c>
      <c r="P219" s="7"/>
      <c r="Q219" s="82">
        <v>45085</v>
      </c>
      <c r="R219" s="82">
        <v>45291</v>
      </c>
      <c r="S219" s="83"/>
      <c r="T219" s="28" t="s">
        <v>403</v>
      </c>
      <c r="U219" s="20">
        <v>0</v>
      </c>
      <c r="V219" s="20">
        <v>0</v>
      </c>
      <c r="W219" s="34" t="s">
        <v>35</v>
      </c>
      <c r="X219" s="90"/>
    </row>
    <row r="220" spans="1:35" ht="117" x14ac:dyDescent="0.35">
      <c r="A220" s="28" t="s">
        <v>682</v>
      </c>
      <c r="B220" s="28" t="s">
        <v>683</v>
      </c>
      <c r="C220" s="28" t="s">
        <v>431</v>
      </c>
      <c r="D220" s="55" t="s">
        <v>961</v>
      </c>
      <c r="E220" s="82">
        <v>45085</v>
      </c>
      <c r="F220" s="28" t="s">
        <v>133</v>
      </c>
      <c r="G220" s="41" t="s">
        <v>962</v>
      </c>
      <c r="H220" s="6">
        <v>58000000</v>
      </c>
      <c r="I220" s="28" t="s">
        <v>31</v>
      </c>
      <c r="J220" s="29">
        <v>901447396</v>
      </c>
      <c r="K220" s="5" t="s">
        <v>59</v>
      </c>
      <c r="L220" s="29" t="s">
        <v>963</v>
      </c>
      <c r="M220" s="6"/>
      <c r="N220" s="6">
        <f>+Tabla17[[#This Row],[VALOR INICIAL DEL CONTRATO + IVA]]+Tabla17[[#This Row],[VALOR TOTAL ADICIONES + IVA]]</f>
        <v>58000000</v>
      </c>
      <c r="O220" s="2">
        <f>+Tabla17[[#This Row],[FECHA TERMINACIÓN CONTRATO
(dd/mm/aaaa)]]-Tabla17[[#This Row],[FECHA INICIO CONTRATO
(dd/mm/aaaa)]]</f>
        <v>206</v>
      </c>
      <c r="P220" s="7"/>
      <c r="Q220" s="82">
        <v>45085</v>
      </c>
      <c r="R220" s="82">
        <v>45291</v>
      </c>
      <c r="S220" s="83"/>
      <c r="T220" s="28" t="s">
        <v>403</v>
      </c>
      <c r="U220" s="20">
        <v>0</v>
      </c>
      <c r="V220" s="20">
        <v>0</v>
      </c>
      <c r="W220" s="34" t="s">
        <v>35</v>
      </c>
      <c r="X220" s="90"/>
    </row>
    <row r="221" spans="1:35" ht="58" x14ac:dyDescent="0.35">
      <c r="A221" s="28" t="s">
        <v>267</v>
      </c>
      <c r="B221" s="28" t="s">
        <v>964</v>
      </c>
      <c r="C221" s="28" t="s">
        <v>431</v>
      </c>
      <c r="D221" s="55" t="s">
        <v>965</v>
      </c>
      <c r="E221" s="82">
        <v>45090</v>
      </c>
      <c r="F221" s="28" t="s">
        <v>133</v>
      </c>
      <c r="G221" s="41" t="s">
        <v>966</v>
      </c>
      <c r="H221" s="6">
        <v>300000000</v>
      </c>
      <c r="I221" s="28" t="s">
        <v>31</v>
      </c>
      <c r="J221" s="29">
        <v>900114521</v>
      </c>
      <c r="K221" s="5" t="s">
        <v>209</v>
      </c>
      <c r="L221" s="29" t="s">
        <v>967</v>
      </c>
      <c r="M221" s="6"/>
      <c r="N221" s="6">
        <f>+Tabla17[[#This Row],[VALOR INICIAL DEL CONTRATO + IVA]]+Tabla17[[#This Row],[VALOR TOTAL ADICIONES + IVA]]</f>
        <v>300000000</v>
      </c>
      <c r="O221" s="2">
        <f>+Tabla17[[#This Row],[FECHA TERMINACIÓN CONTRATO
(dd/mm/aaaa)]]-Tabla17[[#This Row],[FECHA INICIO CONTRATO
(dd/mm/aaaa)]]</f>
        <v>1096</v>
      </c>
      <c r="P221" s="7"/>
      <c r="Q221" s="82">
        <v>45090</v>
      </c>
      <c r="R221" s="82">
        <v>46186</v>
      </c>
      <c r="S221" s="83"/>
      <c r="T221" s="28" t="s">
        <v>968</v>
      </c>
      <c r="U221" s="20">
        <v>0</v>
      </c>
      <c r="V221" s="20">
        <v>0</v>
      </c>
      <c r="W221" s="34" t="s">
        <v>35</v>
      </c>
      <c r="X221" s="90"/>
    </row>
    <row r="222" spans="1:35" ht="91" x14ac:dyDescent="0.35">
      <c r="A222" s="28" t="s">
        <v>217</v>
      </c>
      <c r="B222" s="28" t="s">
        <v>515</v>
      </c>
      <c r="C222" s="28" t="s">
        <v>431</v>
      </c>
      <c r="D222" s="55" t="s">
        <v>969</v>
      </c>
      <c r="E222" s="82">
        <v>45092</v>
      </c>
      <c r="F222" s="28" t="s">
        <v>133</v>
      </c>
      <c r="G222" s="41" t="s">
        <v>970</v>
      </c>
      <c r="H222" s="6">
        <v>57953000</v>
      </c>
      <c r="I222" s="28" t="s">
        <v>31</v>
      </c>
      <c r="J222" s="29">
        <v>900315526</v>
      </c>
      <c r="K222" s="5" t="s">
        <v>42</v>
      </c>
      <c r="L222" s="29" t="s">
        <v>971</v>
      </c>
      <c r="M222" s="6"/>
      <c r="N222" s="6">
        <f>+Tabla17[[#This Row],[VALOR INICIAL DEL CONTRATO + IVA]]+Tabla17[[#This Row],[VALOR TOTAL ADICIONES + IVA]]</f>
        <v>57953000</v>
      </c>
      <c r="O222" s="2">
        <f>+Tabla17[[#This Row],[FECHA TERMINACIÓN CONTRATO
(dd/mm/aaaa)]]-Tabla17[[#This Row],[FECHA INICIO CONTRATO
(dd/mm/aaaa)]]</f>
        <v>61</v>
      </c>
      <c r="P222" s="7"/>
      <c r="Q222" s="82">
        <v>45092</v>
      </c>
      <c r="R222" s="82">
        <v>45153</v>
      </c>
      <c r="S222" s="83"/>
      <c r="T222" s="28" t="s">
        <v>519</v>
      </c>
      <c r="U222" s="20">
        <v>0.2</v>
      </c>
      <c r="V222" s="20">
        <v>0.2</v>
      </c>
      <c r="W222" s="34" t="s">
        <v>35</v>
      </c>
      <c r="X222" s="81" t="s">
        <v>972</v>
      </c>
    </row>
    <row r="223" spans="1:35" ht="53" customHeight="1" x14ac:dyDescent="0.35">
      <c r="A223" s="28" t="s">
        <v>76</v>
      </c>
      <c r="B223" s="28" t="s">
        <v>223</v>
      </c>
      <c r="C223" s="28" t="s">
        <v>431</v>
      </c>
      <c r="D223" s="55" t="s">
        <v>973</v>
      </c>
      <c r="E223" s="82">
        <v>45093</v>
      </c>
      <c r="F223" s="28" t="s">
        <v>244</v>
      </c>
      <c r="G223" s="41" t="s">
        <v>974</v>
      </c>
      <c r="H223" s="3">
        <v>16288400</v>
      </c>
      <c r="I223" s="28" t="s">
        <v>31</v>
      </c>
      <c r="J223" s="29">
        <v>900415903</v>
      </c>
      <c r="K223" s="29" t="s">
        <v>153</v>
      </c>
      <c r="L223" s="29" t="s">
        <v>975</v>
      </c>
      <c r="M223" s="6"/>
      <c r="N223" s="6">
        <f>+Tabla17[[#This Row],[VALOR INICIAL DEL CONTRATO + IVA]]+Tabla17[[#This Row],[VALOR TOTAL ADICIONES + IVA]]</f>
        <v>16288400</v>
      </c>
      <c r="O223" s="2">
        <f>+Tabla17[[#This Row],[FECHA TERMINACIÓN CONTRATO
(dd/mm/aaaa)]]-Tabla17[[#This Row],[FECHA INICIO CONTRATO
(dd/mm/aaaa)]]</f>
        <v>61</v>
      </c>
      <c r="P223" s="7"/>
      <c r="Q223" s="82">
        <v>45093</v>
      </c>
      <c r="R223" s="82">
        <v>45154</v>
      </c>
      <c r="S223" s="83"/>
      <c r="T223" s="28" t="s">
        <v>384</v>
      </c>
      <c r="U223" s="20">
        <v>0</v>
      </c>
      <c r="V223" s="20">
        <v>0</v>
      </c>
      <c r="W223" s="55" t="s">
        <v>35</v>
      </c>
      <c r="X223" s="90"/>
    </row>
    <row r="224" spans="1:35" ht="65" x14ac:dyDescent="0.35">
      <c r="A224" s="28" t="s">
        <v>76</v>
      </c>
      <c r="B224" s="28" t="s">
        <v>77</v>
      </c>
      <c r="C224" s="28" t="s">
        <v>431</v>
      </c>
      <c r="D224" s="55" t="s">
        <v>976</v>
      </c>
      <c r="E224" s="82">
        <v>45106</v>
      </c>
      <c r="F224" s="28" t="s">
        <v>133</v>
      </c>
      <c r="G224" s="41" t="s">
        <v>977</v>
      </c>
      <c r="H224" s="3">
        <v>19085220</v>
      </c>
      <c r="I224" s="28" t="s">
        <v>31</v>
      </c>
      <c r="J224" s="29">
        <v>900094086</v>
      </c>
      <c r="K224" s="16" t="s">
        <v>209</v>
      </c>
      <c r="L224" s="29" t="s">
        <v>978</v>
      </c>
      <c r="M224" s="6"/>
      <c r="N224" s="6">
        <f>+Tabla17[[#This Row],[VALOR INICIAL DEL CONTRATO + IVA]]+Tabla17[[#This Row],[VALOR TOTAL ADICIONES + IVA]]</f>
        <v>19085220</v>
      </c>
      <c r="O224" s="2">
        <f>+Tabla17[[#This Row],[FECHA TERMINACIÓN CONTRATO
(dd/mm/aaaa)]]-Tabla17[[#This Row],[FECHA INICIO CONTRATO
(dd/mm/aaaa)]]</f>
        <v>365</v>
      </c>
      <c r="P224" s="7"/>
      <c r="Q224" s="82">
        <v>45106</v>
      </c>
      <c r="R224" s="82">
        <v>45471</v>
      </c>
      <c r="S224" s="83"/>
      <c r="T224" s="28" t="s">
        <v>979</v>
      </c>
      <c r="U224" s="20">
        <v>0</v>
      </c>
      <c r="V224" s="20">
        <v>0</v>
      </c>
      <c r="W224" s="55" t="s">
        <v>35</v>
      </c>
      <c r="X224" s="90"/>
    </row>
    <row r="225" spans="1:32" ht="65" x14ac:dyDescent="0.35">
      <c r="A225" s="28" t="s">
        <v>76</v>
      </c>
      <c r="B225" s="28" t="s">
        <v>980</v>
      </c>
      <c r="C225" s="28" t="s">
        <v>131</v>
      </c>
      <c r="D225" s="55" t="s">
        <v>981</v>
      </c>
      <c r="E225" s="82">
        <v>45104</v>
      </c>
      <c r="F225" s="28" t="s">
        <v>133</v>
      </c>
      <c r="G225" s="41" t="s">
        <v>982</v>
      </c>
      <c r="H225" s="6">
        <v>119000000</v>
      </c>
      <c r="I225" s="28" t="s">
        <v>31</v>
      </c>
      <c r="J225" s="29">
        <v>900640903</v>
      </c>
      <c r="K225" s="5" t="s">
        <v>32</v>
      </c>
      <c r="L225" s="29" t="s">
        <v>983</v>
      </c>
      <c r="M225" s="6"/>
      <c r="N225" s="6">
        <f>+Tabla17[[#This Row],[VALOR INICIAL DEL CONTRATO + IVA]]+Tabla17[[#This Row],[VALOR TOTAL ADICIONES + IVA]]</f>
        <v>119000000</v>
      </c>
      <c r="O225" s="2">
        <f>+Tabla17[[#This Row],[FECHA TERMINACIÓN CONTRATO
(dd/mm/aaaa)]]-Tabla17[[#This Row],[FECHA INICIO CONTRATO
(dd/mm/aaaa)]]</f>
        <v>365</v>
      </c>
      <c r="P225" s="7"/>
      <c r="Q225" s="82">
        <v>45104</v>
      </c>
      <c r="R225" s="82">
        <v>45469</v>
      </c>
      <c r="S225" s="83"/>
      <c r="T225" s="28" t="s">
        <v>944</v>
      </c>
      <c r="U225" s="20">
        <v>0</v>
      </c>
      <c r="V225" s="20">
        <v>0</v>
      </c>
      <c r="W225" s="55" t="s">
        <v>35</v>
      </c>
      <c r="X225" s="90"/>
    </row>
    <row r="226" spans="1:32" ht="21.65" customHeight="1" x14ac:dyDescent="0.35">
      <c r="A226" s="106">
        <f>SUBTOTAL(103,Tabla17[VICEPRESIDENCIA])</f>
        <v>223</v>
      </c>
      <c r="B226" s="106">
        <f>SUBTOTAL(103,Tabla17[ÁREA QUE CONTRATA])</f>
        <v>223</v>
      </c>
      <c r="C226" s="106">
        <f>SUBTOTAL(103,Tabla17[MODALIDAD DE CONTRATACIÓN])</f>
        <v>223</v>
      </c>
      <c r="D226" s="106">
        <f>SUBTOTAL(103,Tabla17[N° CONTRATO])</f>
        <v>223</v>
      </c>
      <c r="E226" s="106"/>
      <c r="F226" s="106"/>
      <c r="G226" s="107"/>
      <c r="H226" s="108">
        <f>SUBTOTAL(109,Tabla17[VALOR INICIAL DEL CONTRATO + IVA])</f>
        <v>314015993315.45996</v>
      </c>
      <c r="I226" s="106"/>
      <c r="J226" s="106"/>
      <c r="K226" s="106"/>
      <c r="L226" s="106"/>
      <c r="M226" s="108">
        <f>SUBTOTAL(109,Tabla17[VALOR TOTAL ADICIONES + IVA])</f>
        <v>31772162921.599998</v>
      </c>
      <c r="N226" s="108">
        <f>SUBTOTAL(109,Tabla17[VALOR ACTUAL DEL CONTRATO (CON ADICIONES+IVA)])</f>
        <v>345788156237.06</v>
      </c>
      <c r="O226" s="108"/>
      <c r="P226" s="108"/>
      <c r="Q226" s="106"/>
      <c r="R226" s="106"/>
      <c r="S226" s="106"/>
      <c r="T226" s="107"/>
      <c r="U226" s="107"/>
      <c r="V226" s="107"/>
      <c r="W226" s="106">
        <f>SUBTOTAL(103,Tabla17[ESTADO DEL CONTRATO (EN EJECUCIÓN, EN LIQUIDACIÓN, POR LIQUIDAR, NO SE LIQUIDA)])</f>
        <v>223</v>
      </c>
      <c r="X226" s="106"/>
      <c r="AA226" s="109"/>
    </row>
    <row r="227" spans="1:32" x14ac:dyDescent="0.35">
      <c r="AA227" s="85"/>
      <c r="AF227" s="85"/>
    </row>
    <row r="228" spans="1:32" x14ac:dyDescent="0.35">
      <c r="O228" s="110"/>
      <c r="P228" s="82"/>
    </row>
    <row r="229" spans="1:32" x14ac:dyDescent="0.35">
      <c r="I229" s="111"/>
      <c r="O229" s="110"/>
    </row>
    <row r="230" spans="1:32" x14ac:dyDescent="0.35">
      <c r="O230" s="112"/>
    </row>
    <row r="231" spans="1:32" x14ac:dyDescent="0.35">
      <c r="R231" s="82"/>
      <c r="S231" s="113"/>
    </row>
    <row r="232" spans="1:32" x14ac:dyDescent="0.35">
      <c r="O232" s="111"/>
      <c r="S232" s="113"/>
    </row>
    <row r="234" spans="1:32" x14ac:dyDescent="0.35">
      <c r="S234" s="114"/>
    </row>
  </sheetData>
  <sheetProtection algorithmName="SHA-512" hashValue="rK9PyvP3BSZbNxRIk2eq47X1r2X6pP1OC/gofu7FiseuIMckNoO87NbZmhjOVd5GnHElZm0/L2aYVzZtO0n12g==" saltValue="DqX6GcsCOwLR7XVn7cL7vw==" spinCount="100000" sheet="1" objects="1" scenarios="1" autoFilter="0"/>
  <protectedRanges>
    <protectedRange sqref="D147:E153 D134:E145 B134:C153 F134:M153 X76:X96 B76:M76 Q76:V76 O76 B77:V83 O85:V88 N84:N218 B71 B33 B35:B37 B40:B41 B44 B46 B48:B54 B56:B58 B60:B62 B84:M133 B64:B69 B73:B75 T212 T160 T44 T162 T179 O109:V115 X109:X124 O89:S89 U89:V89 O124:S124 U124:V124 X126:X153 O117:V123 O116:S116 U116:V116 O139:V139 O137:S138 U137:V138 O141:V143 O140:S140 U140:V140 O145:V149 O144:S144 U144:V144 O151:V153 O150:S150 U150:V150 X98:X103 O125:V136 O108:S108 O90:V103 X105:X107 O105:V107 O104:T104 O84:T84" name="Rango1_2"/>
    <protectedRange sqref="X125" name="Rango1"/>
    <protectedRange sqref="U104:V104" name="Rango1_2_1"/>
    <protectedRange sqref="X104" name="Rango1_1"/>
  </protectedRanges>
  <phoneticPr fontId="21" type="noConversion"/>
  <dataValidations count="10">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P90:P91 M90:M91" xr:uid="{63C23223-BAAE-4EE9-8B05-BE7257A72B4F}">
      <formula1>-999999999999999</formula1>
      <formula2>999999999999999</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G82:H86" xr:uid="{CFD49F7F-E64E-4F8F-BCE6-8E297D5EC660}">
      <formula1>0</formula1>
      <formula2>390</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J82:J86" xr:uid="{5BDDA7F0-494D-46DF-8DDE-3A936EB72CE6}">
      <formula1>-999999999</formula1>
      <formula2>999999999</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L82:L86" xr:uid="{DDA0EEDB-85F4-44F9-BFBA-B0AB107C2A2E}">
      <formula1>0</formula1>
      <formula2>4000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H82:H86" xr:uid="{C273EB49-4F54-49ED-AA04-F6FD05967437}">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D82:E86" xr:uid="{AEC883D7-3CCB-4C0F-B889-8D63A7DB5DF3}">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X92" xr:uid="{448B1DE8-0553-477D-9663-48DAA98D1AAE}">
      <formula1>0</formula1>
      <formula2>390</formula2>
    </dataValidation>
    <dataValidation type="list" allowBlank="1" showInputMessage="1" showErrorMessage="1" sqref="A3:A225" xr:uid="{FB567620-3A82-45C6-BED6-1EBD57ED6A05}">
      <formula1>"Presidencia_,Secretaría_General,Vicepresidencia_Comercial,Vicepresidencia_Desarrollo_Corporativo,Vicepresidencia_Financiera,Vicepresidencia_De_Indemnizaciones,Vicepresidencia_Jurídica,Vicepresidencia_Técnica"</formula1>
    </dataValidation>
    <dataValidation type="list" allowBlank="1" showInputMessage="1" showErrorMessage="1" sqref="W3:W225" xr:uid="{DA856E39-0467-44FA-839B-5AAA172EC0C2}">
      <formula1>"En ejecución, Finalizado, En Liquidación, Liquidado, Por Liquidar,No se Liquida según Manual"</formula1>
    </dataValidation>
    <dataValidation type="list" allowBlank="1" showInputMessage="1" showErrorMessage="1" sqref="C3:C225" xr:uid="{B77A999A-6363-4367-B8F7-0B6A8584C523}">
      <formula1>"CONTRATACIÓN DIRECTA, ACEPTACIÓN DE OFERTA, INVITACIÓN ABIERTA, INVITACIÓN CERRADA, INVITACIÓN DIRECTA"</formula1>
    </dataValidation>
  </dataValidations>
  <pageMargins left="0.7" right="0.7" top="0.75" bottom="0.75" header="0.3" footer="0.3"/>
  <pageSetup orientation="portrait" r:id="rId1"/>
  <headerFooter>
    <oddFooter>&amp;C_x000D_&amp;1#&amp;"Calibri"&amp;10&amp;K008000 DOCUMENTO PÚBLICO</oddFooter>
  </headerFooter>
  <ignoredErrors>
    <ignoredError sqref="O18 O8:P8 O10:P10 O12:P12 O15:P15 O16:P16 O21:P21 O23 O26:P26 O28:P28 O29 O27 O24:O25 O14 O11 O3:O4 O32" calculatedColumn="1"/>
    <ignoredError sqref="N62:N67 N19:N21 N73:O73 P34 O30:O31 N32:N34 P54:P55 P59 P67 P40:P42 N39:N42 P50 N43:N52 P52 N53:N57 N58:N61 N4:N18 O74:O75 P76 N74:N76 N68:N72 P35:P38 O35:O55 N35:N38 O58:O72 O57 N23:N31 U59 O33:O34" unlockedFormula="1"/>
    <ignoredError sqref="U43:V43 U47:V47 U76 V86 U98:V98 U101:V101 U135:V135 V152 U158:V159 U171:V171 U177 U197:V197 V213 U26:V26"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8F93-6511-4091-8FD3-29775C30BC42}">
  <dimension ref="A1:X129"/>
  <sheetViews>
    <sheetView showGridLines="0" zoomScale="75" zoomScaleNormal="75" workbookViewId="0">
      <pane ySplit="2" topLeftCell="A3" activePane="bottomLeft" state="frozen"/>
      <selection activeCell="J2" sqref="J2"/>
      <selection pane="bottomLeft" activeCell="A3" sqref="A3"/>
    </sheetView>
  </sheetViews>
  <sheetFormatPr baseColWidth="10" defaultColWidth="11.453125" defaultRowHeight="12.5" x14ac:dyDescent="0.35"/>
  <cols>
    <col min="1" max="1" width="18.26953125" style="116" customWidth="1"/>
    <col min="2" max="2" width="15.453125" style="116" bestFit="1" customWidth="1"/>
    <col min="3" max="4" width="16.453125" style="116" bestFit="1" customWidth="1"/>
    <col min="5" max="6" width="13.7265625" style="116" bestFit="1" customWidth="1"/>
    <col min="7" max="7" width="25.26953125" style="142" customWidth="1"/>
    <col min="8" max="8" width="16.453125" style="142" customWidth="1"/>
    <col min="9" max="9" width="17.26953125" style="142" customWidth="1"/>
    <col min="10" max="10" width="15.26953125" style="142" customWidth="1"/>
    <col min="11" max="11" width="16.54296875" style="142" customWidth="1"/>
    <col min="12" max="12" width="15.7265625" style="142" customWidth="1"/>
    <col min="13" max="13" width="17.26953125" style="116" bestFit="1" customWidth="1"/>
    <col min="14" max="14" width="15.7265625" style="116" customWidth="1"/>
    <col min="15" max="15" width="13.7265625" style="116" bestFit="1" customWidth="1"/>
    <col min="16" max="16" width="15.7265625" style="116" customWidth="1"/>
    <col min="17" max="17" width="16.453125" style="116" bestFit="1" customWidth="1"/>
    <col min="18" max="18" width="18.7265625" style="116" customWidth="1"/>
    <col min="19" max="19" width="20.54296875" style="116" customWidth="1"/>
    <col min="20" max="20" width="21.26953125" style="116" customWidth="1"/>
    <col min="21" max="21" width="16.7265625" style="116" customWidth="1"/>
    <col min="22" max="22" width="18.26953125" style="116" customWidth="1"/>
    <col min="23" max="23" width="16.7265625" style="116" customWidth="1"/>
    <col min="24" max="24" width="22.26953125" style="116" customWidth="1"/>
    <col min="25" max="16384" width="11.453125" style="116"/>
  </cols>
  <sheetData>
    <row r="1" spans="1:24" ht="23.5" customHeight="1" thickBot="1" x14ac:dyDescent="0.4">
      <c r="A1" s="144" t="s">
        <v>0</v>
      </c>
      <c r="B1" s="144"/>
      <c r="C1" s="144"/>
      <c r="D1" s="144"/>
      <c r="E1" s="144"/>
      <c r="F1" s="144"/>
      <c r="G1" s="144"/>
      <c r="H1" s="115"/>
      <c r="I1" s="115"/>
      <c r="J1" s="115"/>
      <c r="K1" s="115"/>
      <c r="L1" s="115"/>
      <c r="M1" s="115"/>
      <c r="N1" s="115"/>
      <c r="O1" s="26"/>
      <c r="P1" s="26"/>
      <c r="Q1" s="26"/>
      <c r="R1" s="26"/>
    </row>
    <row r="2" spans="1:24" ht="70.5" customHeight="1" thickBot="1" x14ac:dyDescent="0.4">
      <c r="A2" s="117" t="s">
        <v>1</v>
      </c>
      <c r="B2" s="117" t="s">
        <v>2</v>
      </c>
      <c r="C2" s="117" t="s">
        <v>3</v>
      </c>
      <c r="D2" s="56" t="s">
        <v>4</v>
      </c>
      <c r="E2" s="56" t="s">
        <v>5</v>
      </c>
      <c r="F2" s="117" t="s">
        <v>6</v>
      </c>
      <c r="G2" s="118" t="s">
        <v>7</v>
      </c>
      <c r="H2" s="119" t="s">
        <v>8</v>
      </c>
      <c r="I2" s="117" t="s">
        <v>9</v>
      </c>
      <c r="J2" s="117" t="s">
        <v>10</v>
      </c>
      <c r="K2" s="117" t="s">
        <v>11</v>
      </c>
      <c r="L2" s="117" t="s">
        <v>12</v>
      </c>
      <c r="M2" s="120" t="s">
        <v>13</v>
      </c>
      <c r="N2" s="120" t="s">
        <v>14</v>
      </c>
      <c r="O2" s="120" t="s">
        <v>15</v>
      </c>
      <c r="P2" s="120" t="s">
        <v>16</v>
      </c>
      <c r="Q2" s="119" t="s">
        <v>17</v>
      </c>
      <c r="R2" s="119" t="s">
        <v>18</v>
      </c>
      <c r="S2" s="121" t="s">
        <v>19</v>
      </c>
      <c r="T2" s="120" t="s">
        <v>20</v>
      </c>
      <c r="U2" s="120" t="s">
        <v>21</v>
      </c>
      <c r="V2" s="120" t="s">
        <v>22</v>
      </c>
      <c r="W2" s="122" t="s">
        <v>23</v>
      </c>
      <c r="X2" s="120" t="s">
        <v>24</v>
      </c>
    </row>
    <row r="3" spans="1:24" ht="96" x14ac:dyDescent="0.35">
      <c r="A3" s="123" t="s">
        <v>25</v>
      </c>
      <c r="B3" s="123" t="s">
        <v>26</v>
      </c>
      <c r="C3" s="123" t="s">
        <v>27</v>
      </c>
      <c r="D3" s="123" t="s">
        <v>28</v>
      </c>
      <c r="E3" s="124">
        <v>42640</v>
      </c>
      <c r="F3" s="29" t="s">
        <v>29</v>
      </c>
      <c r="G3" s="125" t="s">
        <v>30</v>
      </c>
      <c r="H3" s="126">
        <v>1150000000</v>
      </c>
      <c r="I3" s="29" t="s">
        <v>31</v>
      </c>
      <c r="J3" s="127">
        <v>900207694</v>
      </c>
      <c r="K3" s="123" t="s">
        <v>32</v>
      </c>
      <c r="L3" s="123" t="s">
        <v>33</v>
      </c>
      <c r="M3" s="14">
        <v>0</v>
      </c>
      <c r="N3" s="12">
        <f>+Tabla2[[#This Row],[VALOR INICIAL DEL CONTRATO + IVA]]+Tabla2[[#This Row],[VALOR TOTAL ADICIONES]]</f>
        <v>1150000000</v>
      </c>
      <c r="O3" s="14">
        <v>365</v>
      </c>
      <c r="P3" s="14">
        <v>1825</v>
      </c>
      <c r="Q3" s="128">
        <v>42644</v>
      </c>
      <c r="R3" s="128">
        <v>44470</v>
      </c>
      <c r="S3" s="129">
        <v>45291</v>
      </c>
      <c r="T3" s="130" t="s">
        <v>34</v>
      </c>
      <c r="U3" s="131"/>
      <c r="V3" s="132">
        <v>0</v>
      </c>
      <c r="W3" s="34" t="s">
        <v>35</v>
      </c>
      <c r="X3" s="125" t="s">
        <v>36</v>
      </c>
    </row>
    <row r="4" spans="1:24" ht="84" x14ac:dyDescent="0.35">
      <c r="A4" s="123" t="s">
        <v>37</v>
      </c>
      <c r="B4" s="123" t="s">
        <v>38</v>
      </c>
      <c r="C4" s="123" t="s">
        <v>27</v>
      </c>
      <c r="D4" s="123" t="s">
        <v>39</v>
      </c>
      <c r="E4" s="124">
        <v>43249</v>
      </c>
      <c r="F4" s="123" t="s">
        <v>40</v>
      </c>
      <c r="G4" s="125" t="s">
        <v>41</v>
      </c>
      <c r="H4" s="12">
        <v>0</v>
      </c>
      <c r="I4" s="29" t="s">
        <v>31</v>
      </c>
      <c r="J4" s="127">
        <v>830141109</v>
      </c>
      <c r="K4" s="123" t="s">
        <v>42</v>
      </c>
      <c r="L4" s="123" t="s">
        <v>43</v>
      </c>
      <c r="M4" s="14">
        <v>0</v>
      </c>
      <c r="N4" s="13">
        <f>+Tabla2[[#This Row],[VALOR INICIAL DEL CONTRATO + IVA]]+Tabla2[[#This Row],[VALOR TOTAL ADICIONES]]</f>
        <v>0</v>
      </c>
      <c r="O4" s="15">
        <v>365</v>
      </c>
      <c r="P4" s="14">
        <v>2190</v>
      </c>
      <c r="Q4" s="128">
        <v>43250</v>
      </c>
      <c r="R4" s="128">
        <v>43614</v>
      </c>
      <c r="S4" s="129">
        <v>45443</v>
      </c>
      <c r="T4" s="123" t="s">
        <v>44</v>
      </c>
      <c r="U4" s="133">
        <v>0.08</v>
      </c>
      <c r="V4" s="134">
        <v>0</v>
      </c>
      <c r="W4" s="34" t="s">
        <v>35</v>
      </c>
      <c r="X4" s="125" t="s">
        <v>45</v>
      </c>
    </row>
    <row r="5" spans="1:24" ht="23.15" customHeight="1" x14ac:dyDescent="0.35">
      <c r="A5" s="135"/>
      <c r="B5" s="135"/>
      <c r="C5" s="135"/>
      <c r="D5" s="135">
        <f>SUBTOTAL(103,Tabla2[N° CONTRATO])</f>
        <v>2</v>
      </c>
      <c r="E5" s="135"/>
      <c r="F5" s="135"/>
      <c r="G5" s="136"/>
      <c r="H5" s="137">
        <f>SUBTOTAL(109,Tabla2[VALOR INICIAL DEL CONTRATO + IVA])</f>
        <v>1150000000</v>
      </c>
      <c r="I5" s="135"/>
      <c r="J5" s="138"/>
      <c r="K5" s="135"/>
      <c r="L5" s="135"/>
      <c r="M5" s="139">
        <f>SUBTOTAL(109,Tabla2[VALOR TOTAL ADICIONES])</f>
        <v>0</v>
      </c>
      <c r="N5" s="139">
        <f>SUBTOTAL(109,Tabla2[VALOR ACTUAL DEL CONTRATO (CON ADICIONES+IVA)])</f>
        <v>1150000000</v>
      </c>
      <c r="O5" s="139"/>
      <c r="P5" s="139"/>
      <c r="Q5" s="140"/>
      <c r="R5" s="140"/>
      <c r="S5" s="141"/>
      <c r="T5" s="135"/>
      <c r="U5" s="135"/>
      <c r="V5" s="135"/>
      <c r="W5" s="141"/>
      <c r="X5" s="136"/>
    </row>
    <row r="129" spans="9:9" ht="25" x14ac:dyDescent="0.35">
      <c r="I129" s="142" t="s">
        <v>46</v>
      </c>
    </row>
  </sheetData>
  <sheetProtection algorithmName="SHA-512" hashValue="Qo/4ix9IVz6djeYPGS1jl2Lhb9eitv/CwpYVzPlLTd/UpqV4Y6j3hJi4VNJiTONUHdB1m0ljIfwLNhNzFSnWqw==" saltValue="ltG2PHN9/dKJzwvfy91zxA==" spinCount="100000" sheet="1" objects="1" scenarios="1" autoFilter="0"/>
  <protectedRanges>
    <protectedRange sqref="I4" name="Rango1"/>
  </protectedRanges>
  <mergeCells count="2">
    <mergeCell ref="E1:G1"/>
    <mergeCell ref="A1:D1"/>
  </mergeCells>
  <phoneticPr fontId="21" type="noConversion"/>
  <dataValidations count="1">
    <dataValidation type="list" allowBlank="1" showInputMessage="1" showErrorMessage="1" sqref="W3:X4" xr:uid="{AAE9210F-232C-4A5F-A40F-F2641CBEF395}">
      <formula1>"En ejecución, Finalizado, En Liquidación, Liquidado, Por Liquidar,No se Liquida según Manual"</formula1>
    </dataValidation>
  </dataValidations>
  <pageMargins left="0.7" right="0.7" top="0.75" bottom="0.75" header="0.3" footer="0.3"/>
  <pageSetup orientation="portrait" r:id="rId1"/>
  <headerFooter>
    <oddFooter>&amp;C_x000D_&amp;1#&amp;"Calibri"&amp;10&amp;K008000 DOCUMENTO PÚBLICO</oddFooter>
  </headerFooter>
  <ignoredErrors>
    <ignoredError sqref="P3:P4" calculatedColumn="1"/>
    <ignoredError sqref="X3:X4" listDataValidation="1"/>
  </ignoredErrors>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0943698B09504FBE13A407FEAD3442" ma:contentTypeVersion="5" ma:contentTypeDescription="Crear nuevo documento." ma:contentTypeScope="" ma:versionID="f20abf1812d782e3d41cadea0fa1efdd">
  <xsd:schema xmlns:xsd="http://www.w3.org/2001/XMLSchema" xmlns:xs="http://www.w3.org/2001/XMLSchema" xmlns:p="http://schemas.microsoft.com/office/2006/metadata/properties" xmlns:ns2="c888802f-8f1f-47a8-adb4-dfe03b79dae8" xmlns:ns3="635637bd-0847-406d-8e92-b56cbe5eea67" targetNamespace="http://schemas.microsoft.com/office/2006/metadata/properties" ma:root="true" ma:fieldsID="86785e8a55a9e24ec74ae959f3c3a5eb" ns2:_="" ns3:_="">
    <xsd:import namespace="c888802f-8f1f-47a8-adb4-dfe03b79dae8"/>
    <xsd:import namespace="635637bd-0847-406d-8e92-b56cbe5eea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88802f-8f1f-47a8-adb4-dfe03b79dae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5637bd-0847-406d-8e92-b56cbe5eea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5A49FD-FBAB-46D3-99BA-F7314DFA2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88802f-8f1f-47a8-adb4-dfe03b79dae8"/>
    <ds:schemaRef ds:uri="635637bd-0847-406d-8e92-b56cbe5ee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5B78E5-0218-4D10-B9D4-CB2A62F8FA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76F7D0B-4325-4BF0-ABA1-459C8B53B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ORDENES DE SERVICIO</vt:lpstr>
      <vt:lpstr>CONTRATOS</vt:lpstr>
      <vt:lpstr>CONEXOS AL GIRO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JANET RAMIREZ SAYAGO</dc:creator>
  <cp:keywords/>
  <dc:description/>
  <cp:lastModifiedBy>SANDRA JANET RAMIREZ SAYAGO</cp:lastModifiedBy>
  <cp:revision/>
  <dcterms:created xsi:type="dcterms:W3CDTF">2023-06-20T21:51:14Z</dcterms:created>
  <dcterms:modified xsi:type="dcterms:W3CDTF">2023-07-18T15:43:58Z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0x010100F10943698B09504FBE13A407FEAD3442</vt:lpwstr>
  </property>
  <property fmtid="{D5CDD505-2E9C-101B-9397-08002B2CF9AE}" pid="3" name="MSIP_Label_4d7dcfcf-2f13-416d-bd85-85e5cda1e908_Enabled">
    <vt:lpwstr>true</vt:lpwstr>
  </property>
  <property fmtid="{D5CDD505-2E9C-101B-9397-08002B2CF9AE}" pid="4" name="MSIP_Label_4d7dcfcf-2f13-416d-bd85-85e5cda1e908_SetDate">
    <vt:lpwstr>2023-07-10T15:56:21Z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16c99187-1527-461c-9a10-9c56ade88a68</vt:lpwstr>
  </property>
  <property fmtid="{D5CDD505-2E9C-101B-9397-08002B2CF9AE}" pid="9" name="MSIP_Label_4d7dcfcf-2f13-416d-bd85-85e5cda1e908_ContentBits">
    <vt:lpwstr>2</vt:lpwstr>
  </property>
</Properties>
</file>