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namedSheetViews/namedSheetView1.xml" ContentType="application/vnd.ms-excel.namedsheetview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https://laprevisora-my.sharepoint.com/personal/sandraj_ramirez_previsora_gov_co/Documents/sandra ramirez D/G. CONTRATACION/Reportes/Contratos vigentes Pagina web/"/>
    </mc:Choice>
  </mc:AlternateContent>
  <xr:revisionPtr revIDLastSave="38" documentId="8_{57FCDBAB-1C8C-4027-9695-384087AE4B70}" xr6:coauthVersionLast="47" xr6:coauthVersionMax="47" xr10:uidLastSave="{3E2ED294-1A24-499F-BC61-F84936B88AA3}"/>
  <bookViews>
    <workbookView xWindow="-110" yWindow="-110" windowWidth="19420" windowHeight="10420" xr2:uid="{466449A3-653A-4FE2-AEC3-649D26E7B36D}"/>
  </bookViews>
  <sheets>
    <sheet name="CONTRATOS VIGENTES " sheetId="1" r:id="rId1"/>
  </sheets>
  <externalReferences>
    <externalReference r:id="rId2"/>
  </externalReferences>
  <definedNames>
    <definedName name="_xlnm._FilterDatabase" localSheetId="0" hidden="1">'CONTRATOS VIGENTES '!$B$2:$AA$111</definedName>
    <definedName name="_Hlk57965553" localSheetId="0">'CONTRATOS VIGENTES '!#REF!</definedName>
    <definedName name="SegmentaciónDeDatos_CM___SUC.">#N/A</definedName>
    <definedName name="SegmentaciónDeDatos_VICEPRESIDENCIA2">#N/A</definedName>
    <definedName name="vice">'[1]referencia 2018'!$A$1:$A$8</definedName>
  </definedNames>
  <calcPr calcId="191029"/>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3"/>
        <x14:slicerCache r:id="rId4"/>
      </x15:slicerCaches>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A275" i="1" l="1"/>
  <c r="Z275" i="1"/>
  <c r="Y275" i="1"/>
  <c r="X275" i="1"/>
  <c r="W275" i="1"/>
  <c r="V275" i="1"/>
  <c r="U275" i="1"/>
  <c r="S275" i="1"/>
  <c r="O275" i="1"/>
  <c r="N275" i="1"/>
  <c r="K275" i="1"/>
  <c r="J275" i="1"/>
  <c r="I275" i="1"/>
  <c r="G275" i="1"/>
  <c r="E275" i="1"/>
  <c r="D275" i="1"/>
  <c r="C275" i="1"/>
  <c r="B275" i="1"/>
  <c r="A275" i="1"/>
  <c r="R274" i="1"/>
  <c r="Q274" i="1"/>
  <c r="R273" i="1"/>
  <c r="Q273" i="1"/>
  <c r="R272" i="1"/>
  <c r="Q272" i="1"/>
  <c r="R271" i="1"/>
  <c r="Q271" i="1"/>
  <c r="R270" i="1"/>
  <c r="Q270" i="1"/>
  <c r="R269" i="1"/>
  <c r="Q269" i="1"/>
  <c r="R268" i="1"/>
  <c r="Q268" i="1"/>
  <c r="R267" i="1"/>
  <c r="Q267" i="1"/>
  <c r="R266" i="1"/>
  <c r="Q266" i="1"/>
  <c r="R265" i="1"/>
  <c r="Q265" i="1"/>
  <c r="R264" i="1"/>
  <c r="Q264" i="1"/>
  <c r="R263" i="1"/>
  <c r="Q263" i="1"/>
  <c r="R262" i="1"/>
  <c r="Q262" i="1"/>
  <c r="R261" i="1"/>
  <c r="Q261" i="1"/>
  <c r="R260" i="1"/>
  <c r="Q260" i="1"/>
  <c r="R259" i="1"/>
  <c r="Q259" i="1"/>
  <c r="R258" i="1"/>
  <c r="Q258" i="1"/>
  <c r="R257" i="1"/>
  <c r="Q257" i="1"/>
  <c r="R256" i="1"/>
  <c r="Q256" i="1"/>
  <c r="R255" i="1"/>
  <c r="Q255" i="1"/>
  <c r="R254" i="1"/>
  <c r="Q254" i="1"/>
  <c r="R253" i="1"/>
  <c r="Q253" i="1"/>
  <c r="R252" i="1"/>
  <c r="Q252" i="1"/>
  <c r="R251" i="1"/>
  <c r="Q251" i="1"/>
  <c r="R250" i="1"/>
  <c r="Q250" i="1"/>
  <c r="R249" i="1"/>
  <c r="Q249" i="1"/>
  <c r="R248" i="1"/>
  <c r="Q248" i="1"/>
  <c r="R247" i="1"/>
  <c r="Q247" i="1"/>
  <c r="R246" i="1"/>
  <c r="Q246" i="1"/>
  <c r="R245" i="1"/>
  <c r="Q245" i="1"/>
  <c r="R244" i="1"/>
  <c r="Q244" i="1"/>
  <c r="R243" i="1"/>
  <c r="Q243" i="1"/>
  <c r="R242" i="1"/>
  <c r="Q242" i="1"/>
  <c r="R241" i="1"/>
  <c r="Q241" i="1"/>
  <c r="R240" i="1"/>
  <c r="Q240" i="1"/>
  <c r="R239" i="1"/>
  <c r="Q239" i="1"/>
  <c r="R238" i="1"/>
  <c r="Q238" i="1"/>
  <c r="R237" i="1"/>
  <c r="Q237" i="1"/>
  <c r="R236" i="1"/>
  <c r="Q236" i="1"/>
  <c r="R235" i="1"/>
  <c r="Q235" i="1"/>
  <c r="R234" i="1"/>
  <c r="Q234" i="1"/>
  <c r="R233" i="1"/>
  <c r="Q233" i="1"/>
  <c r="R232" i="1"/>
  <c r="Q232" i="1"/>
  <c r="R231" i="1"/>
  <c r="Q231" i="1"/>
  <c r="R230" i="1"/>
  <c r="Q230" i="1"/>
  <c r="R229" i="1"/>
  <c r="Q229" i="1"/>
  <c r="R228" i="1"/>
  <c r="Q228" i="1"/>
  <c r="R227" i="1"/>
  <c r="Q227" i="1"/>
  <c r="R226" i="1"/>
  <c r="Q226" i="1"/>
  <c r="R225" i="1"/>
  <c r="Q225" i="1"/>
  <c r="R224" i="1"/>
  <c r="Q224" i="1"/>
  <c r="R223" i="1"/>
  <c r="Q223" i="1"/>
  <c r="R222" i="1"/>
  <c r="Q222" i="1"/>
  <c r="R221" i="1"/>
  <c r="Q221" i="1"/>
  <c r="R220" i="1"/>
  <c r="Q220" i="1"/>
  <c r="R219" i="1"/>
  <c r="Q219" i="1"/>
  <c r="R218" i="1"/>
  <c r="Q218" i="1"/>
  <c r="R217" i="1"/>
  <c r="Q217" i="1"/>
  <c r="R216" i="1"/>
  <c r="Q216" i="1"/>
  <c r="R215" i="1"/>
  <c r="Q215" i="1"/>
  <c r="R214" i="1"/>
  <c r="Q214" i="1"/>
  <c r="R213" i="1"/>
  <c r="Q213" i="1"/>
  <c r="R212" i="1"/>
  <c r="Q212" i="1"/>
  <c r="R211" i="1"/>
  <c r="Q211" i="1"/>
  <c r="R210" i="1"/>
  <c r="Q210" i="1"/>
  <c r="R209" i="1"/>
  <c r="Q209" i="1"/>
  <c r="R208" i="1"/>
  <c r="Q208" i="1"/>
  <c r="R207" i="1"/>
  <c r="Q207" i="1"/>
  <c r="R206" i="1"/>
  <c r="Q206" i="1"/>
  <c r="R205" i="1"/>
  <c r="Q205" i="1"/>
  <c r="R204" i="1"/>
  <c r="Q204" i="1"/>
  <c r="R203" i="1"/>
  <c r="Q203" i="1"/>
  <c r="R202" i="1"/>
  <c r="Q202" i="1"/>
  <c r="R201" i="1"/>
  <c r="Q201" i="1"/>
  <c r="R200" i="1"/>
  <c r="Q200" i="1"/>
  <c r="R199" i="1"/>
  <c r="Q199" i="1"/>
  <c r="R198" i="1"/>
  <c r="Q198" i="1"/>
  <c r="R197" i="1"/>
  <c r="Q197" i="1"/>
  <c r="R196" i="1"/>
  <c r="Q196" i="1"/>
  <c r="R195" i="1"/>
  <c r="Q195" i="1"/>
  <c r="R194" i="1"/>
  <c r="Q194" i="1"/>
  <c r="R193" i="1"/>
  <c r="Q193" i="1"/>
  <c r="R192" i="1"/>
  <c r="Q192" i="1"/>
  <c r="R191" i="1"/>
  <c r="Q191" i="1"/>
  <c r="R190" i="1"/>
  <c r="Q190" i="1"/>
  <c r="R189" i="1"/>
  <c r="Q189" i="1"/>
  <c r="R188" i="1"/>
  <c r="Q188" i="1"/>
  <c r="R187" i="1"/>
  <c r="Q187" i="1"/>
  <c r="R186" i="1"/>
  <c r="Q186" i="1"/>
  <c r="R185" i="1"/>
  <c r="Q185" i="1"/>
  <c r="R184" i="1"/>
  <c r="Q184" i="1"/>
  <c r="R183" i="1"/>
  <c r="Q183" i="1"/>
  <c r="R182" i="1"/>
  <c r="Q182" i="1"/>
  <c r="R181" i="1"/>
  <c r="Q181" i="1"/>
  <c r="R180" i="1"/>
  <c r="Q180" i="1"/>
  <c r="R179" i="1"/>
  <c r="Q179" i="1"/>
  <c r="R178" i="1"/>
  <c r="Q178" i="1"/>
  <c r="R177" i="1"/>
  <c r="Q177" i="1"/>
  <c r="R176" i="1"/>
  <c r="Q176" i="1"/>
  <c r="R175" i="1"/>
  <c r="Q175" i="1"/>
  <c r="R174" i="1"/>
  <c r="Q174" i="1"/>
  <c r="R173" i="1"/>
  <c r="Q173" i="1"/>
  <c r="R172" i="1"/>
  <c r="Q172" i="1"/>
  <c r="R171" i="1"/>
  <c r="Q171" i="1"/>
  <c r="R170" i="1"/>
  <c r="Q170" i="1"/>
  <c r="R169" i="1"/>
  <c r="Q169" i="1"/>
  <c r="R168" i="1"/>
  <c r="Q168" i="1"/>
  <c r="R167" i="1"/>
  <c r="Q167" i="1"/>
  <c r="R166" i="1"/>
  <c r="Q166" i="1"/>
  <c r="R165" i="1"/>
  <c r="Q165" i="1"/>
  <c r="R164" i="1"/>
  <c r="Q164" i="1"/>
  <c r="R163" i="1"/>
  <c r="Q163" i="1"/>
  <c r="R162" i="1"/>
  <c r="Q162" i="1"/>
  <c r="R161" i="1"/>
  <c r="Q161" i="1"/>
  <c r="R160" i="1"/>
  <c r="Q160" i="1"/>
  <c r="R159" i="1"/>
  <c r="Q159" i="1"/>
  <c r="R158" i="1"/>
  <c r="Q158" i="1"/>
  <c r="R157" i="1"/>
  <c r="Q157" i="1"/>
  <c r="R156" i="1"/>
  <c r="Q156" i="1"/>
  <c r="R155" i="1"/>
  <c r="Q155" i="1"/>
  <c r="R154" i="1"/>
  <c r="Q154" i="1"/>
  <c r="R153" i="1"/>
  <c r="Q153" i="1"/>
  <c r="R152" i="1"/>
  <c r="Q152" i="1"/>
  <c r="R151" i="1"/>
  <c r="Q151" i="1"/>
  <c r="R150" i="1"/>
  <c r="Q150" i="1"/>
  <c r="R149" i="1"/>
  <c r="Q149" i="1"/>
  <c r="R148" i="1"/>
  <c r="Q148" i="1"/>
  <c r="R147" i="1"/>
  <c r="Q147" i="1"/>
  <c r="R146" i="1"/>
  <c r="Q146" i="1"/>
  <c r="R145" i="1"/>
  <c r="Q145" i="1"/>
  <c r="R144" i="1"/>
  <c r="Q144" i="1"/>
  <c r="R143" i="1"/>
  <c r="Q143" i="1"/>
  <c r="R142" i="1"/>
  <c r="Q142" i="1"/>
  <c r="R141" i="1"/>
  <c r="Q141" i="1"/>
  <c r="R140" i="1"/>
  <c r="Q140" i="1"/>
  <c r="R139" i="1"/>
  <c r="Q139" i="1"/>
  <c r="R138" i="1"/>
  <c r="Q138" i="1"/>
  <c r="R137" i="1"/>
  <c r="R136" i="1"/>
  <c r="Q136" i="1"/>
  <c r="R135" i="1"/>
  <c r="Q135" i="1"/>
  <c r="R134" i="1"/>
  <c r="Q134" i="1"/>
  <c r="R133" i="1"/>
  <c r="Q133" i="1"/>
  <c r="R132" i="1"/>
  <c r="Q132" i="1"/>
  <c r="R131" i="1"/>
  <c r="Q131" i="1"/>
  <c r="R130" i="1"/>
  <c r="Q130" i="1"/>
  <c r="R129" i="1"/>
  <c r="Q129" i="1"/>
  <c r="R128" i="1"/>
  <c r="Q128" i="1"/>
  <c r="T127" i="1"/>
  <c r="R127" i="1"/>
  <c r="Q127" i="1"/>
  <c r="R126" i="1"/>
  <c r="Q126" i="1"/>
  <c r="T125" i="1"/>
  <c r="R125" i="1"/>
  <c r="Q125" i="1"/>
  <c r="R124" i="1"/>
  <c r="Q124" i="1"/>
  <c r="R123" i="1"/>
  <c r="Q123" i="1"/>
  <c r="R122" i="1"/>
  <c r="Q122" i="1"/>
  <c r="T121" i="1"/>
  <c r="R121" i="1"/>
  <c r="Q121" i="1"/>
  <c r="T120" i="1"/>
  <c r="R120" i="1"/>
  <c r="Q120" i="1"/>
  <c r="R119" i="1"/>
  <c r="Q119" i="1"/>
  <c r="R118" i="1"/>
  <c r="Q118" i="1"/>
  <c r="R117" i="1"/>
  <c r="Q117" i="1"/>
  <c r="R116" i="1"/>
  <c r="Q116" i="1"/>
  <c r="T115" i="1"/>
  <c r="R115" i="1"/>
  <c r="P115" i="1"/>
  <c r="Q115" i="1" s="1"/>
  <c r="R114" i="1"/>
  <c r="Q114" i="1"/>
  <c r="R113" i="1"/>
  <c r="Q113" i="1"/>
  <c r="R112" i="1"/>
  <c r="Q112" i="1"/>
  <c r="R111" i="1"/>
  <c r="Q111" i="1"/>
  <c r="R110" i="1"/>
  <c r="Q110" i="1"/>
  <c r="R109" i="1"/>
  <c r="Q109" i="1"/>
  <c r="R108" i="1"/>
  <c r="Q108" i="1"/>
  <c r="T107" i="1"/>
  <c r="R107" i="1"/>
  <c r="P107" i="1"/>
  <c r="Q107" i="1" s="1"/>
  <c r="R106" i="1"/>
  <c r="Q106" i="1"/>
  <c r="R105" i="1"/>
  <c r="Q105" i="1"/>
  <c r="R104" i="1"/>
  <c r="Q104" i="1"/>
  <c r="R103" i="1"/>
  <c r="Q103" i="1"/>
  <c r="T102" i="1"/>
  <c r="R102" i="1"/>
  <c r="Q102" i="1"/>
  <c r="T101" i="1"/>
  <c r="R101" i="1"/>
  <c r="Q101" i="1"/>
  <c r="T100" i="1"/>
  <c r="R100" i="1"/>
  <c r="Q100" i="1"/>
  <c r="T99" i="1"/>
  <c r="R99" i="1"/>
  <c r="Q99" i="1"/>
  <c r="R98" i="1"/>
  <c r="Q98" i="1"/>
  <c r="R97" i="1"/>
  <c r="Q97" i="1"/>
  <c r="R96" i="1"/>
  <c r="Q96" i="1"/>
  <c r="R95" i="1"/>
  <c r="Q95" i="1"/>
  <c r="R94" i="1"/>
  <c r="Q94" i="1"/>
  <c r="T93" i="1"/>
  <c r="R93" i="1"/>
  <c r="Q93" i="1"/>
  <c r="R92" i="1"/>
  <c r="Q92" i="1"/>
  <c r="Q91" i="1"/>
  <c r="Q90" i="1"/>
  <c r="Q89" i="1"/>
  <c r="T88" i="1"/>
  <c r="Q88" i="1"/>
  <c r="Q87" i="1"/>
  <c r="Q86" i="1"/>
  <c r="Q85" i="1"/>
  <c r="Q84" i="1"/>
  <c r="Q83" i="1"/>
  <c r="Q82" i="1"/>
  <c r="Q81" i="1"/>
  <c r="Q80" i="1"/>
  <c r="T79" i="1"/>
  <c r="Q79" i="1"/>
  <c r="Q78" i="1"/>
  <c r="Q77" i="1"/>
  <c r="Q76" i="1"/>
  <c r="Q75" i="1"/>
  <c r="Q74" i="1"/>
  <c r="T73" i="1"/>
  <c r="Q73" i="1"/>
  <c r="Q72" i="1"/>
  <c r="Q71" i="1"/>
  <c r="Q70" i="1"/>
  <c r="Q69" i="1"/>
  <c r="Q68" i="1"/>
  <c r="Q67" i="1"/>
  <c r="Q66" i="1"/>
  <c r="Q65" i="1"/>
  <c r="T64" i="1"/>
  <c r="Q64" i="1"/>
  <c r="T63" i="1"/>
  <c r="Q63" i="1"/>
  <c r="Q62" i="1"/>
  <c r="Q61" i="1"/>
  <c r="Q60" i="1"/>
  <c r="T59" i="1"/>
  <c r="R59" i="1"/>
  <c r="Q59" i="1"/>
  <c r="T58" i="1"/>
  <c r="R58" i="1"/>
  <c r="Q58" i="1"/>
  <c r="T57" i="1"/>
  <c r="Q57" i="1"/>
  <c r="T56" i="1"/>
  <c r="Q56" i="1"/>
  <c r="T55" i="1"/>
  <c r="Q55" i="1"/>
  <c r="T54" i="1"/>
  <c r="Q54" i="1"/>
  <c r="Q53" i="1"/>
  <c r="Q52" i="1"/>
  <c r="Q51" i="1"/>
  <c r="Q50" i="1"/>
  <c r="Q49" i="1"/>
  <c r="Q48" i="1"/>
  <c r="Q47" i="1"/>
  <c r="Q46" i="1"/>
  <c r="Q45" i="1"/>
  <c r="Q44" i="1"/>
  <c r="Q43" i="1"/>
  <c r="Q42" i="1"/>
  <c r="Q41" i="1"/>
  <c r="Q40" i="1"/>
  <c r="Q39" i="1"/>
  <c r="Q38" i="1"/>
  <c r="Q37" i="1"/>
  <c r="Q36" i="1"/>
  <c r="Q35" i="1"/>
  <c r="Q34" i="1"/>
  <c r="Q33" i="1"/>
  <c r="Q32" i="1"/>
  <c r="Q31" i="1"/>
  <c r="Q30" i="1"/>
  <c r="Q29" i="1"/>
  <c r="Q28" i="1"/>
  <c r="Q27" i="1"/>
  <c r="T26" i="1"/>
  <c r="Q26" i="1"/>
  <c r="T25" i="1"/>
  <c r="Q25" i="1"/>
  <c r="T24" i="1"/>
  <c r="Q24" i="1"/>
  <c r="T23" i="1"/>
  <c r="Q23" i="1"/>
  <c r="T22" i="1"/>
  <c r="Q22" i="1"/>
  <c r="T21" i="1"/>
  <c r="Q21" i="1"/>
  <c r="T20" i="1"/>
  <c r="Q20" i="1"/>
  <c r="T19" i="1"/>
  <c r="Q19" i="1"/>
  <c r="T18" i="1"/>
  <c r="Q18" i="1"/>
  <c r="T17" i="1"/>
  <c r="T16" i="1"/>
  <c r="T15" i="1"/>
  <c r="Q15" i="1"/>
  <c r="T14" i="1"/>
  <c r="Q14" i="1"/>
  <c r="T13" i="1"/>
  <c r="P13" i="1"/>
  <c r="Q13" i="1" s="1"/>
  <c r="T12" i="1"/>
  <c r="P12" i="1"/>
  <c r="Q12" i="1" s="1"/>
  <c r="T11" i="1"/>
  <c r="Q11" i="1"/>
  <c r="T10" i="1"/>
  <c r="Q10" i="1"/>
  <c r="T9" i="1"/>
  <c r="P9" i="1"/>
  <c r="T8" i="1"/>
  <c r="Q8" i="1"/>
  <c r="T7" i="1"/>
  <c r="Q7" i="1"/>
  <c r="T6" i="1"/>
  <c r="Q6" i="1"/>
  <c r="T5" i="1"/>
  <c r="Q5" i="1"/>
  <c r="T4" i="1"/>
  <c r="Q4" i="1"/>
  <c r="T3" i="1"/>
  <c r="Q3" i="1"/>
  <c r="P275" i="1" l="1"/>
  <c r="Q9" i="1"/>
  <c r="Q275" i="1" s="1"/>
</calcChain>
</file>

<file path=xl/sharedStrings.xml><?xml version="1.0" encoding="utf-8"?>
<sst xmlns="http://schemas.openxmlformats.org/spreadsheetml/2006/main" count="3831" uniqueCount="942">
  <si>
    <t>CM / SUC.</t>
  </si>
  <si>
    <t>VICEPRESIDENCIA</t>
  </si>
  <si>
    <t xml:space="preserve">ÁREA QUE CONTRATA </t>
  </si>
  <si>
    <t>MODALIDAD CONTRATACIÓN</t>
  </si>
  <si>
    <t>N° DE CONTRATO</t>
  </si>
  <si>
    <t>FECHA SUSCRIPCIÓN CONTRATO</t>
  </si>
  <si>
    <t>CLASE DE CONTRATO</t>
  </si>
  <si>
    <t>OBJETO DEL CONTRATO</t>
  </si>
  <si>
    <t>VALOR INICIAL DEL CONTRATO CON IVA</t>
  </si>
  <si>
    <t>CONTRATISTA NATURALEZA</t>
  </si>
  <si>
    <t>TIPO DE IDENTIFICACIÓN CONTRATISTA</t>
  </si>
  <si>
    <t>NÚMERO IDENTIFICACIÓN</t>
  </si>
  <si>
    <t xml:space="preserve">CONTRATISTA: DÍGITO DE VERIFICACIÓN (NIT o RUT) </t>
  </si>
  <si>
    <t>NOMBRE / RAZÓN SOCIAL DEL CONTRATISTA</t>
  </si>
  <si>
    <t>ADICIONES
(SI / NO)</t>
  </si>
  <si>
    <t>VALOR DE LAS ADICIONES CON IVA</t>
  </si>
  <si>
    <t xml:space="preserve">VALOR TOTAL DEL CONTRATO CON IVA (VALOR INICIAL + ADICIONES) </t>
  </si>
  <si>
    <t>PLAZO DEL CONTRATO (inicial)
(días)</t>
  </si>
  <si>
    <t>PRÓRROGA
(SI / NO)</t>
  </si>
  <si>
    <t>ADICIONES: NÚMERO DE DÍAS</t>
  </si>
  <si>
    <t>FECHA INICIO CONTRATO</t>
  </si>
  <si>
    <t>FECHA TERMINACIÓN CONTRATO</t>
  </si>
  <si>
    <t>FIN CONTRATO
(actual con prórrogas)</t>
  </si>
  <si>
    <t>ESTADO DEL CONTRATO (EN EJECUCIÓN, EN LIQUIDACIÓN, POR LIQUIDAR, NO SE LIQUIDA)</t>
  </si>
  <si>
    <t>PORCENTAJE DE AVANCE FÍSICO REAL 1ER TRIMESTRE 2024</t>
  </si>
  <si>
    <t>PORCENTAJE AVANCE PRESUPUESTAL
1ER TRIMESTRE 2024</t>
  </si>
  <si>
    <t>AÑO</t>
  </si>
  <si>
    <t>Sucursal</t>
  </si>
  <si>
    <t>Vicepresidencia_Comercial</t>
  </si>
  <si>
    <t>SUCURSAL ARAUCA</t>
  </si>
  <si>
    <t>CONTRATACIÓN DIRECTA</t>
  </si>
  <si>
    <t>00864-1997</t>
  </si>
  <si>
    <t>2 ARRENDAMIENTO y/o ADQUISICIÓN DE INMUEBLES</t>
  </si>
  <si>
    <t>Arrendamiento Local comercial No 2 y que hace parte del edificio  del Banco Popular en la ciudad de Arauca ubicada en la calle 21 N. 20 - 48 .</t>
  </si>
  <si>
    <t>1 PERSONA NATURAL</t>
  </si>
  <si>
    <t>3 CÉDULA DE CIUDADANÍA</t>
  </si>
  <si>
    <t>SORETH SALAZAR DAZA</t>
  </si>
  <si>
    <t>SI</t>
  </si>
  <si>
    <t>PRÓRROGA AUTOMÁTICA (ANUAL)</t>
  </si>
  <si>
    <t>En ejecución</t>
  </si>
  <si>
    <t>SUCURSAL IBAGUÉ</t>
  </si>
  <si>
    <t>009-97</t>
  </si>
  <si>
    <t>El ARRENDADOR  se obliga a permitir el uso y goce a titulo de arrendamiento al ARRENDATARIO del inmueble denominado local 1 y 2 UNIDOS  y PARQUEADERO No.8 ubicados en la carrera 5 No. 11-03 de la ciudad de Ibagué.</t>
  </si>
  <si>
    <t>JOSE NELSON PEREZ CORTAZAR</t>
  </si>
  <si>
    <t>SUCURSAL MONTERIA</t>
  </si>
  <si>
    <t>CARR-01-98</t>
  </si>
  <si>
    <t>Arriendo Local ubicado en la calle 29 No 3-46 de la ciudad de Montería, para uso de oficinas.</t>
  </si>
  <si>
    <t>2 PERSONA JURÍDICA</t>
  </si>
  <si>
    <t>1 NIT</t>
  </si>
  <si>
    <t>2 DV 1</t>
  </si>
  <si>
    <t>ARAUJO&amp;SEGOVIA DE CORDOBA LTDA</t>
  </si>
  <si>
    <t>Casa Matriz</t>
  </si>
  <si>
    <t>Secretaría_General</t>
  </si>
  <si>
    <t xml:space="preserve">Subgerencia De Recursos Físicos </t>
  </si>
  <si>
    <t>012-2000</t>
  </si>
  <si>
    <t>Local No. 26 del Centro Comercial Las Palmas, ubicado en la calle 57 No. 8-69 de esta ciudad. DESTINACION: El arrendatario se compromete a destinar este inmueble para el almacenamiento y conservación del archivo de consultas de las Regionales Centro, Intermediarios y Casa Matriz de La Previsora S.A.</t>
  </si>
  <si>
    <t>LUZ EUGENIA DRESZER</t>
  </si>
  <si>
    <t>014-2000</t>
  </si>
  <si>
    <t>Arriendo del tercer piso del Edificio vima, ubicado en la Transversal 9a. No. 55-97, de la ciudad de Santa Fe de Bogotá, el cual consta de las oficinas 301, 302, 303, 304 y 305 junto con el área de recepción que allí se encuentra, cada una de las oficinas con baño privado, citófono.  Las oficinas 301 y 302 para Fimprevi, las oficinas 303 y 304 para el FEP y la oficina 305 para Asoprevi.
Otrosi.- Se modificó la cláusula 5a. del contrato inicial indicando que el canon de arrendamiento no aumenta para el año 2003, hasta el 31 de julio de 2004. firmado el 23 de mayo de 2003.
Otrosi No. 1.-Se excluye la cláusula 9a. del contrato inicial; firmado el 14 de octubre de 2009.
Adicional No. 3.- Se ajusta en el 1.06% el valor del canon mensual, modificando la cláusula 4a. inicial quedando: el canon mensual asciende a $4.637.323; firmado el 8 de agosto de 2014.
Adicional No. 4.- Se modifica la cláusula 4a. del contrato incial quedando: El canon de arrendamiento mensual para los meses de mayo, junio y julio de 2015 será de $4.745.835.  el canon mensual a partir del 1° de agosto de 2015 y hasta el 31 de julio de 2016 será de $4.915.561. Se modificó la cláusula 5a del contrato inicial a IPC + 2.34 puntos.
Modificación 5.- Se modifica la cláusula primera: Las oficinas son: 301 y 302 funciona Fimprevi, 303 y 304 funciona el FEP y 201 Asoprevi</t>
  </si>
  <si>
    <t>GUSTAVO VIGOYA VALENCIA</t>
  </si>
  <si>
    <t>SUCURSAL POPAYAN</t>
  </si>
  <si>
    <t>001-2001</t>
  </si>
  <si>
    <t>ArriendoLocal comercial ubicado en la Carrera 6 No. 4-21, 2° piso del  Edificio Bancolombia de la ciudad de Popayán. 
Otrosi.- Se entrega un área de 70 m2, con pago de canon mensual de $570.161 para un valor total del canon de arrendamiento de $1.529.839 a la suma de $2.000.000 a partir del 1° de diciembre de 2003 y hasta el 31 de diciembre de 2004.
firmado el 22 de noviembre de 2004.
Otrosi.- Modifican las cláusulas 5a y 7a Plazo del contrato: el plazo del contrato es de 1 año a partir del 1° de enero de 2002 y hasta el 31 de diciembre de 2002, prorrogable a voluntad de las aprtes con escrito. el precio del arrendamiento: El canon de arrendamieto para ese período se incrementará el 7.65%, de este período en adelante se incrementará en el IPC.  firmado 12 de junio de 2002.
Oficio del 23 de enero de 2018, informando  prorrogar por el período de 1 de enero al 31 de diciembre de 2018 con incremento del 4% que corresponde al IPC.</t>
  </si>
  <si>
    <t>MARIO ALBERTO PAYAN RUBIANO</t>
  </si>
  <si>
    <t>SUCURSAL PEREIRA</t>
  </si>
  <si>
    <t>124-2005</t>
  </si>
  <si>
    <t>Arriendo inmueble ubicado en la Carrera 7 No. 19-28 Oficina 202, Edficio Torre Bolivar en Pereira, inmueble con uso de oficna con regimen de propiedad horizontal y el parqueadero # 9 de la misma edificación.
Cesión del contrato.- Abraham Levy Toledo cede el contato a SIDAL S.A., a partir de la suscripción del contrato el valor del canon de arrendamiento es de $4.662.336.  firmado el 1 de marzo de 2016.</t>
  </si>
  <si>
    <t>5 DV 4</t>
  </si>
  <si>
    <t>SIDAL S.A.</t>
  </si>
  <si>
    <t>SUCURSAL VILLAVICENCIO</t>
  </si>
  <si>
    <t>037-2005</t>
  </si>
  <si>
    <t>Arriendo del inmueble oficinas Sucursal Villavicencio, ubicado en la Cra. 39 #35-49 Local Barrio el Barzal.
Adicionales para los años 2005 a 2017.
adicional firmado el 24 de mayo de 2017, ampliar la vigencia del contrato del 1 de junio de 2017 al 30 de mayo de 2018, valor del contrato $58.998.034, canon mensual de $4.131.515 mas el IVA. 
Adicional.- Ampliar el valor del contato y prórroga desde el 1 de junio de 2006 por 12 meses.
Adicional .- Ampliar el valor del contto y pr´rroga desde el 1 de junio de 2007 al 1 de junio de 2008
Adicioanles para los años 208-209, 209-2010, 2010-2011, 2011-2012, 2012-2013, 2013-2014, 2014-2015, 2015-2016, 2016-2017, 2017-2018, por un año desde el 1 de junio.
Adicional 2019.- Prorrogar la vigencia del contato en 12 meses contados a partir del 1 de junio de 2019 hasta el 30 de mayo de 2020.</t>
  </si>
  <si>
    <t>10 DV 9</t>
  </si>
  <si>
    <t>REPRESENTACIONES GALERON LTDA</t>
  </si>
  <si>
    <t>071-2006</t>
  </si>
  <si>
    <t>El ARRENDADOR  se obliga a conceder  al ARRENDATARIO  el  goce  del inmueble con destino a actividades propias de la compañía aseguradora, cuyos linderos se determinan en la clausula segunda que en adelante se identifican por su direccion de acuerdo con el inventario que las partes firman por separado el cual forma parte de este mismo contrato.</t>
  </si>
  <si>
    <t>SUCURSAL CARTAGENA</t>
  </si>
  <si>
    <t>088-2007</t>
  </si>
  <si>
    <t>Arriendo Inmueble ubicado en el Edificio Char, calle larga N° 10 - 32 primer piso, barrio getsemani de la ciudad de Cartagena.</t>
  </si>
  <si>
    <t>INVERMAS S.A.</t>
  </si>
  <si>
    <t>SUCURSAL MEDELLIN</t>
  </si>
  <si>
    <t>080-2008</t>
  </si>
  <si>
    <t>EL ARREDADOR concede al ARRENDATARIO el goce de la oficina de la carrera 71 No. C4-22 en la ciudad de Medellín de acuerdo con el inventario que las partes firman por separado el cual forma parte del mismo.</t>
  </si>
  <si>
    <t>4 DV 3</t>
  </si>
  <si>
    <t>COOPERATIVA DE ASESORES EN INVERSIONES COASESORES</t>
  </si>
  <si>
    <t>SUCURSAL NEIVA</t>
  </si>
  <si>
    <t>055-2009</t>
  </si>
  <si>
    <t>Mediante el presente contrato EL ARRENDADOR concede a EL ARRENDATARIO el uso y goce del siguiente inmueble ubicado en la calle 8 No. 7A-30, de la ciudad de Neiva (Huila): Local No. 1 que consta de seis (6) parqueaderos, (1) un depósito y  (1) cuarto de archivo, de acuerdo con el inventario que las partes firman por separado, el cual forma parte de este mismo contrato.</t>
  </si>
  <si>
    <t>9 DV 8</t>
  </si>
  <si>
    <t>CONSTRUCTORA SANTA LUCIA NEIRA</t>
  </si>
  <si>
    <t>SUCURSAL CÚCUTA</t>
  </si>
  <si>
    <t>010-2009 / 300-2020-0172</t>
  </si>
  <si>
    <t>Arriendo Local comercial ubicado en la Av 4 calle 14 en las instalaciones de la Previsora Sucursal Cúcuta.</t>
  </si>
  <si>
    <t>JUAN JOSE VARGAS GELVIS</t>
  </si>
  <si>
    <t>INVITACIÓN CERRADA</t>
  </si>
  <si>
    <t>058-2010</t>
  </si>
  <si>
    <t>23 PRESTACIÓN DE SERVICIOS</t>
  </si>
  <si>
    <t>EL MARTILLO se compromete a ofrecer los bienes muebles de LA PREVISORA S.A., que ésta le indique, a través del MARTILLO DEL BANCO POPULAR, para adjudicarlos al mejor postor mediante los sistemas de Subasta Pública, Oferta Pública, Invitación a Ofrecer, o cualquier otro sistema previamente acordado por las partes.</t>
  </si>
  <si>
    <t>BANCO POPULAR S.A.</t>
  </si>
  <si>
    <t>NO</t>
  </si>
  <si>
    <t>039-2011</t>
  </si>
  <si>
    <t>EL MARTILLO se compromete a ofrecer los bienes muebles, enseres y vehículos de propiedad de LA PREVISORA S.A. que ésta le indique, a través de EL MARTILLO DEL BANCO POPULAR, para adjudicarlos al mejor postor mediante los sistemas de Subasta Pública, Oferta Pública, Invitación a Ofrecer, o cualquier otro sistema previamente acordado por las partes.</t>
  </si>
  <si>
    <t>055-2011</t>
  </si>
  <si>
    <t>EL ARRENDADOR concede a EL ARRENDATARIO el uso y goce del inmueble ubicado en la calle 57 No. 8B-05 int 20, de la ciudad de Bogotá, Local con régimen de propiedad horizontal.</t>
  </si>
  <si>
    <t>46350495
19351816</t>
  </si>
  <si>
    <t>LIGIA MARITZA KUSGÜEN RODRIGUEZ, LUIS ORLANDO KUSGÜEN RODRIGUEZ</t>
  </si>
  <si>
    <t>SUCURSAL CENTRO EMP. CORPORATIVO</t>
  </si>
  <si>
    <t>064-2011</t>
  </si>
  <si>
    <t>LOS ARRENDADORES conceden a EL ARRENDATARIO el uso y goce del local 101 y la oficina 301 y de los usos exclusivos de la terraza del local 101 y los garajes 16, 16A, 17, 17A, 21, 22, 23, 24, 25, 26, 27, 28, 29 y 30 bienes ubicados en la Calle 93 No. 15 – 40 del Edificio “Tapiola” Propiedad Horizontal, de la ciudad de Bogotá, de acuerdo con el inventario que las partes firman por separado, los cuales formarán parte del presente contrato.</t>
  </si>
  <si>
    <t>860.027.563-2
900.383.665-5
900.383.375-4</t>
  </si>
  <si>
    <t>3 DV 2</t>
  </si>
  <si>
    <t>INVERSIONES RESTREPO Y OTROS</t>
  </si>
  <si>
    <t>037-2012</t>
  </si>
  <si>
    <t>EL ARRENDADOR concdde al EL ARRENDATARIO el uso uy goce de la Oficina seiscientos uno (601) y el uso exclusivo de los parqueaderos uno (1), dos 82) y cuarenta y dos (42) del Edificio Tequendama ubicdo en la Carrera 7 No. 26-20 de la ciudad de Bogotá.</t>
  </si>
  <si>
    <t>7 DV 6</t>
  </si>
  <si>
    <t>POSITIVA S.A.</t>
  </si>
  <si>
    <t>PRÓRROGA AUTOMÁTICA HASTA EL 30/09/2020</t>
  </si>
  <si>
    <t>SUCURSAL BUCARAMANGA</t>
  </si>
  <si>
    <t>057-2012</t>
  </si>
  <si>
    <t>EL ARRENDADOR concede a EL ARRENDATARIO el uso y goce del inmueble ubicado en la carrera 37 N. 51-81 Urbanización Cabecera del Llano de la ciudad de Bucaramanga, inmueble con uso de oficina sin régimen de propiedad horizontal,  detallado de acuerdo con el inventario que las partes firman el cual forma parte de este contrato.</t>
  </si>
  <si>
    <t>SOCIEDAD PRIVADA DEL ALQUILER S.A.S.</t>
  </si>
  <si>
    <t>SUCURSAL SINCELEJO</t>
  </si>
  <si>
    <t>027-2013</t>
  </si>
  <si>
    <t xml:space="preserve">Mediante el presente contrato EL ARRENDADOR concede a EL ARRENDATARIO el uso y goce del inmueble ubicado en la carrera 19 No. 27 – 07 de la ciudad de Sincelejo, inmueble con uso de oficina sin régimen de propiedad horizontal, detallado de acuerdo con el inventario que las partes firmen, el cual formará parte de este contrato. </t>
  </si>
  <si>
    <t>8 DV 7</t>
  </si>
  <si>
    <t>INMOBILIARIA Y CONSTRUCTORA COUNTRY HOUSE DEL CARIBE SAS</t>
  </si>
  <si>
    <t>SUCURSAL MANIZALES</t>
  </si>
  <si>
    <t>030-2013</t>
  </si>
  <si>
    <t xml:space="preserve">Mediante el presente contrato EL ARRENDADOR concede a EL ARRENDATARIO el uso y goce del inmueble ubicado en la carrera 23 C No. 62 – 06, local No. 1 y parqueaderos Nos 9 y 10 de la ciudad de Manizales, inmueble con uso de oficina sometidos a régimen de propiedad horizontal, detallado de acuerdo con el inventario que las partes firman el cual forma parte de este contrato. </t>
  </si>
  <si>
    <t>PROSEGUIR S.A.</t>
  </si>
  <si>
    <t>SUCURSAL CALI</t>
  </si>
  <si>
    <t>045-2013</t>
  </si>
  <si>
    <t>El Arrendamiento el uso y goce de la oficina identificada como piso 27 del Edificio Corficolombiana ubicado en la calle 10 No. 4 - 47 , con tres parqueaderos, denominados  30, 31 y 32 situado en el sotano segundo del mismo edificio, de la ciudad de Cali con el inventario que las partes firman por separado y el cual forma parte de este mismo contrato</t>
  </si>
  <si>
    <t>AZCARATE RIVERA E HIJOS LTDA.</t>
  </si>
  <si>
    <t>SUCURSAL BUENAVENTURA</t>
  </si>
  <si>
    <t>064-2017</t>
  </si>
  <si>
    <t>Conceder el goce de inmueble Call 3 Nro 2 33y Calle 3 AN 2 41 respectivamente del Edificio La Sirena de Buenaventura</t>
  </si>
  <si>
    <t>JULIAN ARANGO AGUIRRE</t>
  </si>
  <si>
    <t>SUCURSAL MOCOA</t>
  </si>
  <si>
    <t>000011-2017</t>
  </si>
  <si>
    <t>Local ubicado en al carrera 8 No 8-06 Barrio Centro del Municipio de Mocoa- Putummayo</t>
  </si>
  <si>
    <t>EDGAR GUSTAVO TORRES CHAMORRO</t>
  </si>
  <si>
    <t>026-2018</t>
  </si>
  <si>
    <t xml:space="preserve">EL ARRENDADOR en virtud de este contrato entrega en arrendamiento comercial a EL ARRENDATARIO el uso y  goce del Local Comercial No. 4 con Mezanine, del Centro Comercial y de Negocios Andino - P.H, ubicado en la Carrera 11 No. 82-01 en la ciudad de Bogotá D.C. </t>
  </si>
  <si>
    <t>1 DV 0</t>
  </si>
  <si>
    <t>L.V. COLOMBIA S.A.S.</t>
  </si>
  <si>
    <t>Subgerencia Administración De Personal</t>
  </si>
  <si>
    <t>INVITACIÓN ABIERTA</t>
  </si>
  <si>
    <t>006-2019</t>
  </si>
  <si>
    <t>30 OTROS / OUTSOURCING NÓMINA</t>
  </si>
  <si>
    <t>EL PROVEEDOR, se compromete con LA PREVISORA S.A., bajo la modalidad de Outsourcing In – House, a prestar el servicio integral de gestión, liquidación, reporte de nómina, y la administración del personal de LA PREVISORA S.A., de conformidad con la normatividad vigente y de aquellas normas que en el desarrollo de este contrato sean publicadas y regulen el objeto u otra obligación, o contenido de este contrato.</t>
  </si>
  <si>
    <t>UNIÓN SOLUCIONES SISTEMAS DE INFORMACIÓN S.A.S.</t>
  </si>
  <si>
    <t>Vicepresidencia_Desarrollo_Corporativo</t>
  </si>
  <si>
    <t>Subgerencia De Infraestructura Y Servicios De Ti</t>
  </si>
  <si>
    <t>018-2019</t>
  </si>
  <si>
    <t>30 OTROS / OUTSOURCING IMPRESIÓN</t>
  </si>
  <si>
    <t>Prestar el servicio integral de impresión y escaneo de documentos, bajo la modalidad de outsourcing, para las sedes de LA PREVISORA S.A. a nivel nacional. ALCANCE: La solución debe contemplar el personal y los equipos necesarios para la solución de impresión y escaneo, el software para administración, gestión, configuración, control y auditoria, debidamente licenciados, que permitan la generación de reportes y estadísticas.</t>
  </si>
  <si>
    <t>SONDA DE COLOMBIA S.A.</t>
  </si>
  <si>
    <t>Vicepresidencia_Técnica</t>
  </si>
  <si>
    <t>Gerencia Técnica De Soat</t>
  </si>
  <si>
    <t>043-2019</t>
  </si>
  <si>
    <t>Proveer un sistema de conectividad para acceder en línea a la Base de Datos RUNT.</t>
  </si>
  <si>
    <t>CONCESION RUNT S.A.</t>
  </si>
  <si>
    <t>047-2019</t>
  </si>
  <si>
    <t>EL PROVEEDOR se obliga con LA PREVISORA S.A. a suministrar, instalar, poner en funcionamiento y en prueba, Toboganes de Salvamento o Sistema de Deslizadores de cuerpo para utilizar en eventos de evacuación, los cuales deberán ser instalados en los edificios de LA PREVISORA S.A. ubicados en la calle 57 N. 9-07 y 8 B-05 de Bogotá.</t>
  </si>
  <si>
    <t>COMERCIALIZADORA INTERNACIONAL GHANY COLOMBIA SOCIEDAD POR ACCIONES SIMPLIFICADA (CIGHACOLSA SAS)</t>
  </si>
  <si>
    <t>Vicepresidencia_Financiera</t>
  </si>
  <si>
    <t xml:space="preserve">Gerencia De Cartera </t>
  </si>
  <si>
    <t>052-2019</t>
  </si>
  <si>
    <t xml:space="preserve">SERVIEFECTIVO S.A.S. se compromete a prestar sus servicios de financiación de primas de seguros y gestión y administración de recuperación o cobro de cartera, con el fin de facilitar a los tomadores y/o asegurados de LA PREVISORA S.A. la adquisición de los seguros comercializados por esta. </t>
  </si>
  <si>
    <t>SERVIEFECTIVO S.A.S.</t>
  </si>
  <si>
    <t>024-2020</t>
  </si>
  <si>
    <t xml:space="preserve">EL PROVEEDOR se obliga con LA PREVISORA S.A. a suministrar, instalar, configurar, parametrizar, afinar y prestar el soporte técnico de equipos switch de borde y sus accesorios, con el fin de conservar la conectividad y disponibilidad de los servicios de red LAN de LA PREVISORA S.A. </t>
  </si>
  <si>
    <t>CYMA INGENIERIA LTDA</t>
  </si>
  <si>
    <t>Subgerencia De Impuestos</t>
  </si>
  <si>
    <t>026-2020</t>
  </si>
  <si>
    <t>EL PROVEEDOR se compromete con LA PREVISORA S.A., a prestar sus servicios profesionales de asesoría permanente y emisión de conceptos en materia tributaria, aplicable a los impuestos nacionales y municipales para LA PREVISORA S.A., así como el servicio de soporte para la Gerencia Contable y Tributaria de LA PREVISORA S.A. en los procesos de planeación, supervisión y revisión de la declaración de renta y complementarios y brindar apoyo en la contestación de requerimientos realizados por los entes de control a nivel interno y externo.</t>
  </si>
  <si>
    <t>TRIBUTAR ASESORES S.A.S.</t>
  </si>
  <si>
    <t>030-2020</t>
  </si>
  <si>
    <t>EL PROVEEDOR se obliga con LA PREVISORA S.A. a suministrar equipos de cómputo portátiles, sus accesorios y monitores adicionales a demanda bajo la modalidad de DaaS (Dispositivo como servicio), así como el servicio de administración y soporte de equipos a nivel nacional con las respectivas herramientas de Gestión.</t>
  </si>
  <si>
    <t>COLSOF S.A.</t>
  </si>
  <si>
    <t>Gerencia De Servicio</t>
  </si>
  <si>
    <t>039-2020</t>
  </si>
  <si>
    <t>30 OTROS / OUTSOURCING CONTACT CENTER</t>
  </si>
  <si>
    <t>EL PROVEEDOR se obliga con LA PREVISORA S.A., bajo la modalidad de outsourcing, a la prestación del servicio de operación y administración del Contact Center a nivel nacional, con la tecnología y conexiones pertinentes en las ciudades de Bogotá y Medellín (o en la ciudad donde opere el data center principal y alterno de LA PREVISORA S.A.</t>
  </si>
  <si>
    <t>6 DV 5</t>
  </si>
  <si>
    <t>EMTELCO S.A.S.</t>
  </si>
  <si>
    <t>045-2020</t>
  </si>
  <si>
    <t>El proveedor se obliga con La Preisora S.A. a prestar el servicio de implementacion, gestion y mantenimiento de la solución de antivirus con modelo EDR incluyendo el licenciamiento.</t>
  </si>
  <si>
    <t>GRUPO MICROSISTEMAS COLOMBIA SAS</t>
  </si>
  <si>
    <t xml:space="preserve">Gerencia De Inversiones </t>
  </si>
  <si>
    <t>013-2021</t>
  </si>
  <si>
    <t>Prestación del servicio de proveeduría o suministro de información para la valoración de las inversiones de la compañía, de acuerdo con las metodologías de valoración de EL PROVEEDOR incluyendo las no objetadas Superintendencia Financiera de Colombia</t>
  </si>
  <si>
    <t>PRECIA PROVEEDOR DE PRECIOS PARA VALORACIÓN S.A.</t>
  </si>
  <si>
    <t>018-2021</t>
  </si>
  <si>
    <t>Mediante el presente contrato EL ARRENDADOR entrega en arrendamiento a EL ARRENDATARIO el uso y goce de la oficina cuatrocientos uno (401) del inmueble ubicado en la transversal 9° No. 55-67 del Edificio El Triángulo de la ciudad de Bogotá D.C., donde funciona SINTRAPREVI.</t>
  </si>
  <si>
    <t>029-2021</t>
  </si>
  <si>
    <t xml:space="preserve">EL PROVEEDOR se compromete con LA PREVISORA S.A. a prestar los servicios de infraestructura de cómputo en un modelo de solución híbrida (Collocation + IaaS en modelo de despliegue de nube privada) tanto para el “Datacenter” principal como para el alterno, junto con los servicios de gestión y administración que cubran las necesidades de LA PREVISORA S.A. Adicionalmente se debe suministrar una solución de Recuperación de Desastres (Disaster Recovery Solution) alineado a las necesidades y servicios críticos del negocio. </t>
  </si>
  <si>
    <t>COMUNICACIÓN CELULAR S.A. COMCEL S.A.</t>
  </si>
  <si>
    <t>030-2021</t>
  </si>
  <si>
    <t xml:space="preserve">EL PROVEEDOR se compromete a suministrar una solución y servicios de comunicaciones para LA PREVISORA S.A., que cumplan la necesidad de servicio de internet en cada sede, internet móvil y conectividad, interconexión de sus servicios (data center principal y alterno) y sucursales a nivel nacional con enlaces dedicados, anchos de banda óptimo, con esquema SD-WAN garantizando alta disponibilidad, así como su gestión, seguridad y monitoreo. </t>
  </si>
  <si>
    <t>036-2021</t>
  </si>
  <si>
    <t>Prestar servicios profesionales especializados en seguridad informática y SOC Nivel 2, para la protección de la infraestructura y los activos tecnológicos que soportan los procesos de LA PREVISORA S.A.</t>
  </si>
  <si>
    <t>O4IT COLOMBIA S.A.S.</t>
  </si>
  <si>
    <t>Gerencia Contable Y Tributaria</t>
  </si>
  <si>
    <t>038-2021</t>
  </si>
  <si>
    <t>Prestar sus servicios especializados para estabilizar y asegurar la operación del proceso de facturación en medios y formatos electrónicos, el cual contempla la expedición, entrega, aceptación, rechazo, exhibición y conservación de facturas por y en medios y formatos electrónicos de acuerdo con lo establecido.</t>
  </si>
  <si>
    <t>TRANSFIRIENDO S.A.</t>
  </si>
  <si>
    <t>039-2021</t>
  </si>
  <si>
    <t>7 COMPRAVENTA y/o SUMINISTRO</t>
  </si>
  <si>
    <t>Suministro, configuración e instalación de equipos de comunicaciones switch borde referencia HPE 5510 y un concentrador HPE5710 en Casa Matriz para configurar alta disponibilidad del esquema de red LAN conectores en con el soporte, mantenimiento y garantía de los mismos.</t>
  </si>
  <si>
    <t>Subgerencia De Mantenimiento De Sistemas De Información</t>
  </si>
  <si>
    <t>049-2021</t>
  </si>
  <si>
    <t>contratar los servicios profesionales con una compañía especializada en pruebas de software, para certificar la calidad de los componentes de nuevos desarrollos y/o evolutivos entregados por los proveedores de software de la entidad, principalmente para el Core de seguros</t>
  </si>
  <si>
    <t>TOOL S.S S.A.S</t>
  </si>
  <si>
    <t>053-2021</t>
  </si>
  <si>
    <t>19 MANTENIMIENTO y/o REPARACIÓN</t>
  </si>
  <si>
    <t>prestar el servicio de mantenimiento preventivo, correctivo, suministro de repuestos, soporte técnico, servicio especializado de adecuaciones eléctricas y suministro de baterías para los sistemas de corriente ininterrumpida (UPS) marca Mitsubishi de propiedad de LA PREVISORA S.A., que soportan la plataforma tecnológica con cargas en misión crítica de alta disponibilidad y la red regulada, equipos instalados en el edificio de casa matriz de LA PREVISORA S.A. en Bogotá</t>
  </si>
  <si>
    <t>POWER QUALITY SOLUTIONS</t>
  </si>
  <si>
    <t>057-2021</t>
  </si>
  <si>
    <t>ADMINISTRAR Y CUSTODIAR LOS VEHÍCULOS DE INVERSIÓN DE PROPIEDAD DE LA PREVISORA, ASÍ COMO LA COMPENSACIÓN Y LIQUIDACIÓN DE LAS OPERACIONES REALIZADAS SOBRE DICHOS VALORES, LOS CUALES RESPALDAN LAS RESERVAS TÉCNICAS DE LA COMPAÑÍA.</t>
  </si>
  <si>
    <t>BNP PARIBAS SECURITIES SERVICES COLOMBIA</t>
  </si>
  <si>
    <t>060-2021</t>
  </si>
  <si>
    <t>N/A</t>
  </si>
  <si>
    <t>BNP PARIBAS NY BRANCH</t>
  </si>
  <si>
    <t>Gerencia de Talento Humano</t>
  </si>
  <si>
    <t>062-2021</t>
  </si>
  <si>
    <t>PRESTAR EL SERVICIO DE COLABORACIÓN TECNOLÓGICA Y OPERATIVA PARA LA OPERACIÓN INTEGRAL DE CRÉDITOS AL PERSONAL, EN LO REFERENTE A: LA RECEPCIÓN, ESTUDIO, APROBACIÓN, CONSTITUCIÓN DE GARANTÍAS, REMISIÓN PARA DESEMBOLSO A LAS SOLICITUDES DE CRÉDITO</t>
  </si>
  <si>
    <t>CAJA DE COMPENSACIÓN FAMILIAR COMPENSAR</t>
  </si>
  <si>
    <t>Gerencia Técnica De Automóviles</t>
  </si>
  <si>
    <t>063-2021</t>
  </si>
  <si>
    <t>Asistencia de automóviles, domiciliaria y a personas para los ramos adscritos a la Gerencia Técnica de Automóviles, Gerencia Técnica de Seguros Generales</t>
  </si>
  <si>
    <t>AXA ASISTENCIA COLOMBIA S.A.</t>
  </si>
  <si>
    <t>Asistencia Domiciliaria: 83%
Asistencia Autos:
93%
Asistencia Personas:
93%</t>
  </si>
  <si>
    <t>Asistencia Domiciliaria:74%
Asistencia Autos: 81%
Asistencia Personas:
43%</t>
  </si>
  <si>
    <t>066-2021</t>
  </si>
  <si>
    <t>EL PROVEEDOR se compromete a prestar el servicio de mantenimiento preventivo y correctivo
a la planta eléctrica de emergencia marca FG WILSON P425E de propiedad de LA
PREVISORA S.A., equipo instalado en el edificio de casa matriz en Bogotá</t>
  </si>
  <si>
    <t>CONTROLEC LTDA</t>
  </si>
  <si>
    <t>Subgerencia De Planeación Y Proyectos De Ti</t>
  </si>
  <si>
    <t>077-2021</t>
  </si>
  <si>
    <t>10 CONTRATOS DE ACTIVIDAD CIENTÍFICA Y TECNOLÓGICA</t>
  </si>
  <si>
    <t>Realizar el suministro de un software de litigios y Vigía Judicial bajo la modalidad de arrendamiento de licencia bajo un esquema Cloud Computing.</t>
  </si>
  <si>
    <t>INMERSYS S.A.S.</t>
  </si>
  <si>
    <t>080-2021</t>
  </si>
  <si>
    <t>contratar el servicio de renovación del licenciamiento y soporte para los 18 cores productivos de las Bases de datos SAP ASE SYBASE con los que cuenta La Previsora S.A.</t>
  </si>
  <si>
    <t>INETUM ESPAÑA S.A. SUCURSAL COLOMBIA</t>
  </si>
  <si>
    <t>Subgerencia Desarrollo de Talento Humano</t>
  </si>
  <si>
    <t>200-2019-0208</t>
  </si>
  <si>
    <t>EL PROVEEDOR se compremete con LA PREVISORA a prestar sus servicios para el desarrollo, implementación, uso, evaluacion entrega de resultados y elaboración de pruebas psicotecnicas aplicadas a candidatos a suplir vacantes de la planta de personal.</t>
  </si>
  <si>
    <t>THT THE TALENT SYSTEM S.A.S.</t>
  </si>
  <si>
    <t>600-2020-0089</t>
  </si>
  <si>
    <t>EL COMODANTE (LA PREVISORA S.A.) ENTREGA A TÍTULO DE COMODATO AL BANCO Y ÉSTE RECIBE AL MISMO TÍTULO, EL USO DE UN ESPACIO DE DOS Y MEDIO (2.5) METROS CUADRADOS UBICADOS DENTRO DE UN BIEN INMUEBLE DE SU PROPIEDAD, UBICADO EN LA CALLE 57 NO. 8-93 EDIF</t>
  </si>
  <si>
    <t>BANCO DE BOGOTÁ</t>
  </si>
  <si>
    <t>200-2021-0123</t>
  </si>
  <si>
    <t>9 CONSULTORÍA</t>
  </si>
  <si>
    <t>EL PROVEEDOR SE COMPROMETE CON LA PREVISORA S.A. A PRESTAR SERVICIOS DE ASESORÍA Y ACOMPAÑAMIENTO ESPECIALIZADO DURANTE EL DESARROLLO DE LA NEGOCIACIÓN COLECTIVA CON LA ORGANIZACIÓN SINDICAL ASDECOS, DURANTE EL RECURSO DE ANULACIÓN ANTE LA CORTE SUPREMA</t>
  </si>
  <si>
    <t>TALENTO &amp; TALANTE S.A.S.</t>
  </si>
  <si>
    <t>Vicepresidencia_Jurídica</t>
  </si>
  <si>
    <t>Gerencia de Contratación</t>
  </si>
  <si>
    <t>700-2021-0150</t>
  </si>
  <si>
    <t>SUSCRIPCIÓN DE LA PREVISORA AL LIBRO ELECTRÓNICO DENOMINADO: ESTATUTO DE LA CONTRATACIÓN ESTATAL EN COLOMBIA, UBICADO EN LA DIRECCIÓN EN INTERNET WWW.CONTRATACIONESTATAL.COM, EN LA MODALIDAD DE LICENCIA DE USO. (2 EDICIÓN – ISBN 978-958-98685-1-5).</t>
  </si>
  <si>
    <t>EDITORIAL CONTEXTO JURIDICO</t>
  </si>
  <si>
    <t xml:space="preserve">Gerencia Comercial </t>
  </si>
  <si>
    <t>92000-2016-70</t>
  </si>
  <si>
    <t>28 SEGUROS</t>
  </si>
  <si>
    <t>Agencia promotora de seguros, promover la colocacion de contratos de seguro y renovacion de los mismos, no por si misma sino por medio de los intermediarios de seguros adscritos a Previsora a través de la promotora en la ciudad de Barranquilla.</t>
  </si>
  <si>
    <t>EVOLUCIONAR SEGUROS  LTDA.</t>
  </si>
  <si>
    <t>93000-2018-211</t>
  </si>
  <si>
    <t>30 OTROS / CONVENIO</t>
  </si>
  <si>
    <t>La instalación de un dispositivo que permita rastrear el automotor en caso de que sea hurtado, y de esta manera contar con un respaldo para localizar el riesgo asegurado y mitigar la posible pérdida, por el pago del siniestro</t>
  </si>
  <si>
    <t>TRACKER DE COLOMBIA S.A.S.</t>
  </si>
  <si>
    <t>041-2022</t>
  </si>
  <si>
    <t>23 PRESTACIÓN DE SERVICIOS / OUTSOURCING VIGILANCIA</t>
  </si>
  <si>
    <t>Prestación de servicios de vigilancia y seguridad privada, con medio humano, armado, equipos de comunicación y de seguridad tecnológicos en las instalaciones de LA PREVISORA S.A., a nivel nacional.</t>
  </si>
  <si>
    <t>COMPAÑÍA DE SEGURIDAD NACIONAL COMSENAL LTDA.</t>
  </si>
  <si>
    <t>Gerencia De Actuaría</t>
  </si>
  <si>
    <t>INVITACIÓN DIRECTA</t>
  </si>
  <si>
    <t>045-2022</t>
  </si>
  <si>
    <t>Adquirir la herramienta tecnológica “RMS risklink” para así dar cumplimiento a lo establecido en el Decreto 2973 de 2013 y la Carta Circular Externa 009 de 2017, en donde se establece que las entidades aseguradoras deben contar con modelos de estimación de pérdidas o modelos catastróficos en el ramo de terremoto, con el objeto de establecer la pérdida máxima probable, las primas puras de riesgo y demás variables relevantes en el cálculo de las reservas técnicas. Es de señalar, que este modelo se reportó a la SFC y es el que se encuentra autorizado por el ente supervisor.</t>
  </si>
  <si>
    <t>BAKER &amp; MCKENZIE S A S</t>
  </si>
  <si>
    <t>046-2022</t>
  </si>
  <si>
    <t>30 OTROS / OUTSOURCING ASEO, CAFETERÍA</t>
  </si>
  <si>
    <t>EL PROVEEDOR se obliga con LA PREVISORA S.A. bajo la modalidad de outsourcing, a la prestación de los servicios integrales de aseo, limpieza, desinfección y cafetería a nivel nacional, y el servicio de mantenimiento a través de operarios (toderos) para la Casa Matriz en Bogotá D.C</t>
  </si>
  <si>
    <t>AMERICANA DE SERVICIOS LTDA.</t>
  </si>
  <si>
    <t>047-2022</t>
  </si>
  <si>
    <t>Prestar los servicios de agencia de viajes para realizar los trámites de emisión de tiquetes aéreos y reservas hoteleras (habitaciones y salas de reunión) en destinos nacionales e internacionales.</t>
  </si>
  <si>
    <t xml:space="preserve">MAYATUR S.A.S. </t>
  </si>
  <si>
    <t>Secretaría General</t>
  </si>
  <si>
    <t>052-2022</t>
  </si>
  <si>
    <t>Prestar los servicios de Revisoría Fiscal a LA PREVISORA S.A. conforme con las normas legales vigentes aplicables a LA PREVISORA S.A.</t>
  </si>
  <si>
    <t>BDO AUDIT S.A.</t>
  </si>
  <si>
    <t>Subgerencia De Inteligencia De Mercados</t>
  </si>
  <si>
    <t>057-2022</t>
  </si>
  <si>
    <t xml:space="preserve">EL PROVEEDOR se obliga a prestar los servicios de renovación del Licenciamiento para uso de la plataforma SALESFORCE.COM de productos Force.com-Enterprise Edition (Enterprise Applications), Sales Cloud Lightning CRM-Enterprise Editión (Spanish), Partner Community Members, Tableau CMR Plus y Data Storage (10 GB). </t>
  </si>
  <si>
    <t>SISTEMAS COLOMBIA S.A.S.</t>
  </si>
  <si>
    <t>061-2022</t>
  </si>
  <si>
    <t xml:space="preserve">prestar los servicios para la administración lógica y física de los equipos LAN/WLAN de LA PREVISORA S.A., a nivel nacional, manteniéndolos configurados y monitoreados para conservar la seguridad y disponibilidad del servicio. </t>
  </si>
  <si>
    <t>CYMA INGENIERIA LTDA.</t>
  </si>
  <si>
    <t>063-2022</t>
  </si>
  <si>
    <t>30 OTROS (SOFTWARE)</t>
  </si>
  <si>
    <t xml:space="preserve">EL PROVEEDOR proporcionará a LA PREVISORA S.A. el software con licencia para su uso en los sistemas de LA PREVISORA S.A. ("Software" y/o “Solución”) y / o servicios (incluidos los servicios SaaS, cuando aplique) (los "Servicios") identificados en este contrato y subsidiariamente en las Ordenes adjuntas </t>
  </si>
  <si>
    <t xml:space="preserve">FIS CAPITAL MARKETS US LLC </t>
  </si>
  <si>
    <t>Subgerencia de Transformación Digital</t>
  </si>
  <si>
    <t>072-2022</t>
  </si>
  <si>
    <t>prestar los servicios de infraestructura, suscripción, diseño de experiencia, diseño web, migración, desarrollo web, estrategia SEO (Search Engine Optimization – Optimización de motores de búsqueda), actividades de web máster, implementación y soporte del portal web y portal de aliados de LA PREVISORA S.A sobre la plataforma de experiencia digital Liferay DXP Cloud</t>
  </si>
  <si>
    <t xml:space="preserve">ARIA PSW S.A.S. </t>
  </si>
  <si>
    <t>077-2022</t>
  </si>
  <si>
    <t>prestar los servicios de consultoría para el análisis, diseño, implementación y acompañamiento del modelo integral de la experiencia del cliente Previsora, que permita asegurar la satisfacción en la prestación de los servicios de la organización</t>
  </si>
  <si>
    <t>CUSTOMER INDEX VALUE CIV LTDA .</t>
  </si>
  <si>
    <t>Presidencia_</t>
  </si>
  <si>
    <t>Oficina De Control Interno</t>
  </si>
  <si>
    <t>083-2022</t>
  </si>
  <si>
    <t>prestar el servicio de auditoría interna, valoración del riesgo, auditoría de calidad, ambiental, innovación y seguimiento del Sistema de Control Interno</t>
  </si>
  <si>
    <t>ERNST &amp; YOUNG S.A.S.</t>
  </si>
  <si>
    <t>Gerencia De Planeación</t>
  </si>
  <si>
    <t>085-2022</t>
  </si>
  <si>
    <t>prestar el servicio de mantenimiento y soporte al software ScoreBoard/QuickScore, incluyendo mejoras del producto a través de parches y nuevas versiones.</t>
  </si>
  <si>
    <t>BISION CONSULTING S.A.S.</t>
  </si>
  <si>
    <t>Vicepresidencia_De_Indemnizaciones</t>
  </si>
  <si>
    <t>Gerencia De Indemnizaciones Soat, Vida Y Ap</t>
  </si>
  <si>
    <t>091-2022</t>
  </si>
  <si>
    <t xml:space="preserve">prestar los servicios de auditoría concurrente, médica, técnica, documental y jurídica de los reclamos presentados a nivel nacional, tanto por personas naturales como jurídicas, que afecten los amparo de las pólizas de los ramos de SOAT y Accidentes Personales expedidas por la Compañía. </t>
  </si>
  <si>
    <t xml:space="preserve">UNION TEMPORAL PREVISORA 2022 
</t>
  </si>
  <si>
    <t>Gerencia De Riesgos</t>
  </si>
  <si>
    <t>099-2022</t>
  </si>
  <si>
    <t>Prestar el servicio de licenciamiento, mantenimiento y actualización del Software Midas.</t>
  </si>
  <si>
    <t>HEINSOHN BUSINESS TECHNOLOGY S.A.</t>
  </si>
  <si>
    <t>Gerencia De Tecnología De La Información</t>
  </si>
  <si>
    <t>101-2022</t>
  </si>
  <si>
    <t>Bajo la modalidad de software como servicio (SaaS), EL PROVEEDOR TECNOLÓGICO, en su calidad de propietario y titular del derecho de explotación de la licencia de la solución tecnológica ofrecida, con la cual se garantiza a LA PREVISORA S.A. la disponibilidad del servicio de operación de una solución tecnológica para dar cumplimiento a las Circulares Conjuntas Nro. 001 del 20 de agosto de 2021 y 002 del 23 de diciembre de 2021, proferidas por la Superintendencia Financiera de Colombia.</t>
  </si>
  <si>
    <t>103-2022</t>
  </si>
  <si>
    <t>Realizar todas las gestiones para la publicación de avisos de prensa en diarios de amplia circulación nacional, referente a temas como Asambleas Ordinarias y Extraordinarias, publicación de fallecimientos de pensionados o personal activo de la Compañía, reclamaciones de acreencias laborales, cierres y aperturas de sucursales, entre otros avisos relacionados con la gestión administrativa de la Compañía.</t>
  </si>
  <si>
    <t>WPP MEDIA MANAGEMENT COLOMBIA SAS</t>
  </si>
  <si>
    <t>105-2022</t>
  </si>
  <si>
    <t>Prestación del servicio de mantenimiento y soporte a los aplicativos LevinAssets (LA) y LevinAssets Mobile (LAM) y de Equipos terminales PocketPC [EDA Motorola MC65 (SSB-MC65XX)] e Impresoras Zebra GK420, así como los servicios profesionales para usos múltiples.</t>
  </si>
  <si>
    <t>ORGANIZACIÓN LEVIN DE COLOMBIA S.A.S.</t>
  </si>
  <si>
    <t>106-2022</t>
  </si>
  <si>
    <t>suministrar sistemas de audio y video para las salas y la consola de sonido y los altavoces de los espacios internos de la compañía que LA PREVISORA S.A.  designe. Estos elementos se deben entregar con la correspondiente instalación, configuración, garantía, soporte técnico por treinta y seis (36) meses, y capacitación del manejo sobre los mismos.</t>
  </si>
  <si>
    <t>NECSYS S.A.S.</t>
  </si>
  <si>
    <t>109-2022</t>
  </si>
  <si>
    <t>prestar el servicio de mantenimiento, revisión, nivelación, recarga y descarga, de los extintores de fuego de propiedad de LA PREVISORA S.A. en la ciudad de Bogotá.</t>
  </si>
  <si>
    <t>EXTINTORES FIREXT S.A.S.</t>
  </si>
  <si>
    <t>114-2022</t>
  </si>
  <si>
    <t>prestar los servicios especializados para la consultoría, acompañamiento y capacitación a los funcionarios de LA PREVISORA S.A. en la aplicación de las Normas Internacionales de Información Financiera (NIIF)</t>
  </si>
  <si>
    <t>PWC CONTADORES Y AUDITORES S.A.S.</t>
  </si>
  <si>
    <t>115-2022</t>
  </si>
  <si>
    <t>prestar los servicios de suministro, renovación y soporte al licenciamiento en la plataforma Microsoft Office 365 y Real Connect, para uso de LA PREVISORA S.A.</t>
  </si>
  <si>
    <t>CONTROLES EMPRESARIALES S.A.S.</t>
  </si>
  <si>
    <t>116-2022</t>
  </si>
  <si>
    <t>servicios de mantenimiento preventivo y correctivo del equipo de bombeo en el edificio de Casa Matriz y el equipo de inyectores y extractores en el aparcadero Las Palmas, ubicados en la ciudad de Bogotá.</t>
  </si>
  <si>
    <t xml:space="preserve">SOCIEDAD IBH INGENIEROS EN BOMBAS HIDRAULICAS SAS </t>
  </si>
  <si>
    <t>Sucursal Estatal</t>
  </si>
  <si>
    <t>123-2022</t>
  </si>
  <si>
    <t>prestar los servicios de impresión de formularios de asegurabilidad y designación de beneficiarios para las pólizas de Vida Grupo Subsidiado y Voluntario del Ministerio de Defensa Nacional derivado de la Licitación 008 del año 2022</t>
  </si>
  <si>
    <t>ENSAMBLY PRODUCCIONES S.A.S.</t>
  </si>
  <si>
    <t>124-2022</t>
  </si>
  <si>
    <t>realizar el mantenimiento preventivo, correctivo y a brindar soporte técnico especializado a la Solución Adobe Present Central Pro-Output Server y Adobe Present Output Designer.</t>
  </si>
  <si>
    <t>MULTISOFTWARE TRANSACCIONAL S.A.S.</t>
  </si>
  <si>
    <t>125-2022</t>
  </si>
  <si>
    <t>Suministrar los derechos de uso de software BIG SAS para almacenar la digitalización y digitación de información que se encuentra registrada en los formularios de las pólizas de seguros de vida del Ministerio de Defensa Nacional.</t>
  </si>
  <si>
    <t>BIG-BUSINESS INTERNATIONAL GROUP S.A.S.</t>
  </si>
  <si>
    <t>130-2022</t>
  </si>
  <si>
    <t>servicio de suscripción vía web por medio de su producto vLex Colombia Profesional el cual contiene boletines diarios e información sobre legislación, jurisprudencia, doctrina, códigos, estatutos y regímenes económicos, para todos los funcionarios de La Previsora, con 15 licencias especiales.</t>
  </si>
  <si>
    <t xml:space="preserve">COLOMBIA INFORMACION LEGAL SAS </t>
  </si>
  <si>
    <t>132-2022</t>
  </si>
  <si>
    <t>prestar el servicio de actualización de software y soporte técnico de los productos ORACLE detallados en el contrato.</t>
  </si>
  <si>
    <t>ORACLE COLOMBIA LIMITADA</t>
  </si>
  <si>
    <t>136-2022</t>
  </si>
  <si>
    <t xml:space="preserve">Prestar el servicio de mantenimiento preventivo, correctivo y soporte técnico de la plataforma TOTAL REPORT, incluyendo los desarrollos en el aplicativo que sean requeridos por LA PREVISORA S.A. </t>
  </si>
  <si>
    <t xml:space="preserve">J.W. PROJECT HOUSE S.A.S. </t>
  </si>
  <si>
    <t>137-2022</t>
  </si>
  <si>
    <t xml:space="preserve">Implementar la herramienta actuarial y contable PROPHET, para cumplir con los requerimientos normativos de la NIIF 17. </t>
  </si>
  <si>
    <t>FIS CAPITAL MARKETS US LLC</t>
  </si>
  <si>
    <t>Oficina De Cumplimiento Y Líneas Financieras</t>
  </si>
  <si>
    <t>141-2022</t>
  </si>
  <si>
    <t>14 FIDUCIA y/o ENCARGO FIDUCIARIO</t>
  </si>
  <si>
    <t>Constitución de Patrimonio Autónomo integrado por los recursos recibidos de los garantizados aportantes como requisito para la expedición de pólizas por el Fideicomitente ( Previsora Seguros) , con el fin de facilitar el derecho de subrogación que le otorga la ley</t>
  </si>
  <si>
    <t>FIDUCIARIA LA PREVISORA S.A.</t>
  </si>
  <si>
    <t>145-2022</t>
  </si>
  <si>
    <t>Prestar los servicios para la realización de estudios de seguridad a cada uno de los candidatos seleccionados para cubrir las vacantes de LA PREVISORA S.A., a través de la verificación de antecedentes penales y judiciales ante organismos del Estado, verificación de referencias laborales, académicas y personales, visita domiciliaria, entre otras, en cumplimiento de las especificaciones definidas en el Manual de Vinculación.</t>
  </si>
  <si>
    <t>SOLUCIONES EN INGREGRIDAD Y CUMPLIMIENTO LTDA.</t>
  </si>
  <si>
    <t>159-2022</t>
  </si>
  <si>
    <t>Prestar el servicio de Software que permita la automatización digital bajo la modalidad de SaaS (Software as a Service) para la gestión integral del proceso de diligenciamiento del formulario de conocimiento del cliente para personas naturales y jurídicas cumpliendo los establecidos por la SFC.</t>
  </si>
  <si>
    <t>147-2022</t>
  </si>
  <si>
    <t>Renovar el licenciamiento y prestar el servicio de soporte y mantenimiento de la herramienta de gestión de identidades denomina Oracle Identity Governance (OIG).</t>
  </si>
  <si>
    <t xml:space="preserve">Subgerencia Desarrollo De Talento Humano </t>
  </si>
  <si>
    <t>004-2023</t>
  </si>
  <si>
    <t>Prestar servicios en formación y capacitación para el desarrollo de habilidades en tecnologías de la información, ofimática y analítica de datos, por medio de plataformas de ambientes colaborativos usando las diferentes aplicaciones de la suite de Microsoft Office 365 y herramientas para la analítica de datos; así como el suministro de la plataforma para la aplicación de evaluaciones técnicas en Microsoft Excel durante las fases de los procesos de selección.</t>
  </si>
  <si>
    <t xml:space="preserve">EDUCO - EDUCACION Y CONSULTORIA SAS </t>
  </si>
  <si>
    <t>006-2023</t>
  </si>
  <si>
    <t>Prestar sus servicios en Colombia en calidad de operador de la información de acuerdo a la Ley 1266 de 2008 y norma que a futuro la modifique o complemente, de consulta en línea y en batch de datos personales, información comercial de personas naturales y/o jurídicas, que se encuentren en procesos de vinculación y/o vinculadas comercialmente con LA PREVISORA S.A., así como la generación de procesos que permitan gestionar el riesgo al que se pueda ver expuesta LA PREVISORA S.A. en el desarrollo de sus relaciones comerciales con clientes e intermediarios.</t>
  </si>
  <si>
    <t>EXPERIAN COLOMBIA S.A.</t>
  </si>
  <si>
    <t>008-2023</t>
  </si>
  <si>
    <t>Prestación del servicio de inspección (vehículos livianos, pesados, motos y bicicletas), marcación vehicular (segmento livianos), y revisión técnico-mecánica de acuerdo con los términos y condiciones establecidas por LA PREVISORA S.A.</t>
  </si>
  <si>
    <t>3 P JURÍDICA - UNIÓN TEMPORAL o CONSORCIO</t>
  </si>
  <si>
    <t>AUTOMAS UNION TEMPORAL PRE021-2022</t>
  </si>
  <si>
    <t>Subgerencia De Infraestructura Y Servicios De TI</t>
  </si>
  <si>
    <t>010-2023</t>
  </si>
  <si>
    <t>EL PROVEEDOR se compromete con LA PREVISORA S.A. a realizar el suministro y actualización sobre el licenciamiento del software Adobe Creative Cloud y el licenciamiento de Adobe Acrobat Pro.</t>
  </si>
  <si>
    <t>DISCOVERY ENTERPRISE BUSINESS S.A.S EN REORGANIZACION</t>
  </si>
  <si>
    <t>Gerencia de Sucursales</t>
  </si>
  <si>
    <t>019-2023</t>
  </si>
  <si>
    <t>Prestar el servicio de administración del proceso de emisión de pagarés desmaterializados, así como su custodia y registro de los títulos bajo el sistema de anotación en cuenta, de conformidad con lo regulado en las leyes 27 de 1990, 527 de 1999, 964 de 2005, el decreto 2555 de 2010, el Reglamente de Operaciones de Deceval y demás normas que se ocupen o se llegaren a ocupar del tema.</t>
  </si>
  <si>
    <t>DEPÓSITO CENTRALIZADO DE VALORES DE COLOMBIA, DECEVAL S.A.</t>
  </si>
  <si>
    <t>023-2023</t>
  </si>
  <si>
    <t>Prestar servicios de desarrollo (evolutivo y proyectos), soporte y mantenimiento de productos de software (bajo un modelo operativo tipo fábrica de software) y al SISTEMA, así como los servicios de Outsourcing que permita facilitar y optimizar la gestión de LA PREVISORA S.A.</t>
  </si>
  <si>
    <t xml:space="preserve">SISTRAN DE COLOMBIA S.A. </t>
  </si>
  <si>
    <t>026-2023</t>
  </si>
  <si>
    <t>Inscribir a los funcionarios que designe la Compañía en los  diferentes  cursos,  congresos,  foros  y  seminarios  que  realiza la ASOCIACIÓN BANCARIA Y DE ENTIDADES FINANCIERAS DE COLOMBIA –ASOBANCARIA</t>
  </si>
  <si>
    <t xml:space="preserve">ASOCIACIÓN BANCARIA Y DE ENTIDADES FINANCIERAS DE COLOMBIA –ASOBANCARIA </t>
  </si>
  <si>
    <t>Gerencia De Litigios</t>
  </si>
  <si>
    <t>028-2023</t>
  </si>
  <si>
    <t>EL PROVEEDOR se obliga  con LA PREVISORA S.A. en su condición de apoderado especial, a representar en calidad tanto activa como pasiva a LA PREVISORA S.A. en las denuncias penales y en audiencias de conciliación judiciales y extrajudiciales.</t>
  </si>
  <si>
    <t>BM LAW &amp; BUSINESS S.A.S.</t>
  </si>
  <si>
    <t>029-2023</t>
  </si>
  <si>
    <t xml:space="preserve">EL PROVEEDOR se obliga con LA PREVISORA S.A. en su condición de apoderado especial a representar en calidad tanto activa como pasiva en los procesos judiciales, pre-judiciales, de responsabilidad fiscal, procedimientos administrativos, arbitramentos y en general en todo tipo de litigio </t>
  </si>
  <si>
    <t>HERNANDEZ Y PALACIO ABOGADOS S.A.S.</t>
  </si>
  <si>
    <t>030-2023</t>
  </si>
  <si>
    <t>EL PROVEEDOR se obliga con LA PREVISORA S.A. en su condición de apoderado especial a representar en calidad tanto activa como pasiva a LA PREVISORA S.A. en los procesos judiciales, pre-judiciales, de responsabilidad fiscal, procedimientos administrativos, arbitramentos y en general en todo tipo de litigio o procedimiento encomendado.</t>
  </si>
  <si>
    <t>LLANOS LEON ABOGADOS &amp; ASOCIADOS S.A.S.</t>
  </si>
  <si>
    <t>033-2023</t>
  </si>
  <si>
    <t>EL PROVEEDOR, se compromete con LA PREVISORA S.A., a realizar mantenimiento preventivo y correctivo al sistema de alarma y detección de incendios de las sedes de Casa Matriz , Sucursal Estatal, Vicepresidencia de Indemnizaciones o, Bodega, Almacén y demás áreas que se requiera.</t>
  </si>
  <si>
    <t>AMERICAN ALARM ELECTRONICS SAS</t>
  </si>
  <si>
    <t>034-2023</t>
  </si>
  <si>
    <t xml:space="preserve">Suministro de bonos y/o tarjetas electrónicas redimibles en una amplia red de establecimientos comerciales y con un rango amplio de posibilidades de elección a nivel nacional. </t>
  </si>
  <si>
    <t>SODEXO SERVICIOS DE BENEFICIOS E INCENTIVOS COLOMBIA S.A.S</t>
  </si>
  <si>
    <t>036-2023</t>
  </si>
  <si>
    <t>Prestar sus servicios profesionales especializados, en todos los temas laborales, derecho colectivo y de seguridad social integral de los que LA PREVISORA S.A. requiera asesoría legal</t>
  </si>
  <si>
    <t>VALDES ABOGADOS - ASLABOR LTDA</t>
  </si>
  <si>
    <t>038-2023</t>
  </si>
  <si>
    <t>EL PROVEEDOR se compromete con LA PREVISORA S.A a prestar los servicios de implementación y apoyo en la ejecución del Plan de Capacitación a los colaboradores a nivel nacional, cuyo objetivo es fortalecer las capacidades, habilidades, destrezas, conocimientos y competencias, dando lugar al mejoramiento continuo y prácticas innovadoras en los procesos en los cuales ellos intervengan.</t>
  </si>
  <si>
    <t>UNIVERSIDAD DE LA SABANA</t>
  </si>
  <si>
    <t xml:space="preserve">Oficina De Mercadeo Y Publicidad </t>
  </si>
  <si>
    <t>041-2023</t>
  </si>
  <si>
    <t>1 AGENCIA</t>
  </si>
  <si>
    <t>EL PROVEEDOR se compromete con LA PREVISORA S.A como proveedor estratégico a prestar los servicios de planeación estratégica de marketing, Branding, Marketing Digital, ATL, BTL, Marketing experiencial, Marketing Relacional, Endomarketing, Comunicaciones Internas y Externas, Construcción y gestión de la reputación, Relaciones Públicas, Relacionamiento con medios de comunicación, así como el desarrollo y producción de eventos.</t>
  </si>
  <si>
    <t>ACOMEDIOS PUBLICIDAD Y MERCADEO S.A.S.</t>
  </si>
  <si>
    <t>046-2023</t>
  </si>
  <si>
    <t>30 OTROS / OUTSOURCING BPO</t>
  </si>
  <si>
    <t>Contratar un proveedor que preste bajo la modalidad de outsourcing los servicios de BPO (Business Process Outsourcing) para la gestión integral de la documentación física y electrónica producida y recibida, la administración del archivo de LA PREVISORA S.A COMPAÑÍA DE SEGUROS, derivados de los procesos que se lleven a cabo debido a su objeto social, la prestación del servicio de custodia, organización y bodegaje de los archivos de gestión y central.</t>
  </si>
  <si>
    <t>CONSORCIO DATAFILE PROCESOS Y SERVICIOS</t>
  </si>
  <si>
    <t>048-2023</t>
  </si>
  <si>
    <t>30 OTROS / OUTSOURCING MENSAJERÍA</t>
  </si>
  <si>
    <t>Prestar el servicio de mensajería especializada bajo la modalidad de outsourcing a nivel nacional, para el manejo, recepción, distribución y entrega de la correspondencia urbana y demás comunicaciones oficiales enviadas y recibidas.</t>
  </si>
  <si>
    <t>SERVICIOS POSTALES NACIONALES S.A.S -  472</t>
  </si>
  <si>
    <t xml:space="preserve">Gerencia De Innovación Y Procesos </t>
  </si>
  <si>
    <t>050-2023</t>
  </si>
  <si>
    <t>Realizar la consultoría para la elaboración del estudio técnico de rediseño institucional de LA PREVISORA S.A. de acuerdo con los lineamientos definidos por el Departamento Administrativo de la Función Pública – DAFP, la Guía para el Rediseño Institucional de Entidades Públicas y el Decreto 1227 de 2005, así como brindar el acompañamiento a LA PREVISORA S.A. para su socialización y gestión ante las instancias internas y externas establecidas por ley para surtir este trámite.</t>
  </si>
  <si>
    <t>FUNDACION DE ESTUDIOS PARA EL DESARROLLO DE LA PARTICIPACION Y LA INTEGRACION POLITICA Y SOCIAL EN COLOMBIA-CREAMOS COLOMBIA</t>
  </si>
  <si>
    <t>054-2023</t>
  </si>
  <si>
    <t>Realizar el mantenimiento preventivo y correctivo de manera integral al sistema de control de acceso del edificio de casa matriz, oficinas de la vicepresidencia de indemnizaciones, sucursal estatal y parqueadero de la PREVISORA S.A, ubicados en la calle 57 No. 9-07, 8B – 05 y 8-69 de la ciudad de Bogotá D.C</t>
  </si>
  <si>
    <t>CABLECON INGENIERIA DE REDES S.A.S</t>
  </si>
  <si>
    <t>061-2023</t>
  </si>
  <si>
    <t>30 OTROS / ADHESIÓN</t>
  </si>
  <si>
    <t>EL PROVEEDOR se compromete con LA PREVISORA S.A., a mantener la adhesión como como signataria de la Asociación PRI (Principles Responsible Investment).</t>
  </si>
  <si>
    <t>PRI ASSOCIATION</t>
  </si>
  <si>
    <t>064-2023</t>
  </si>
  <si>
    <t>Servicios especializados para la implementación de una solución que permita la administración, identificación, detección, protección y respuesta frente a posibles brechas de seguridad a nivel de fuga de información, como lo es la solución de DLP (en inglés Data Loss Prevention).</t>
  </si>
  <si>
    <t>Gerencia De Planeacion Financiera</t>
  </si>
  <si>
    <t>065-2023</t>
  </si>
  <si>
    <t>El proveedor se compromete a prestar los servicios de mantenimiento y soporte de la plataforma de planeación financiera DATACIPRES.</t>
  </si>
  <si>
    <t>DIGIDATA DE COLOMBIA LIMITADA</t>
  </si>
  <si>
    <t>066-2023</t>
  </si>
  <si>
    <t>Contratar los servicios de una firma especializada en búsqueda de talento humano que cuente con reconocimiento y experiencia en la búsqueda, evaluación y presentación de candidatos potenciales para suplir las vacantes de los cargos directivos de la compañía.</t>
  </si>
  <si>
    <t>ELECCION CONFIABLE SAS</t>
  </si>
  <si>
    <t>Gerencia De Indemnizaciones Automóviles</t>
  </si>
  <si>
    <t>070-2023</t>
  </si>
  <si>
    <t>Realizar los trámites de saneamiento de los vehículos ante las entidades de tránsito en nombre de la Compañía.</t>
  </si>
  <si>
    <t>ASISTE MAS S.A.S.</t>
  </si>
  <si>
    <t>073-2023</t>
  </si>
  <si>
    <t>Proveer el servicio de software informativo financiero sobre noticias y datos macroeconómicos locales e internacionales que integra bases de datos, noticias, gráficos, calculadoras, e-mail, chat, información multimedia y herramientas de negociación electrónica.</t>
  </si>
  <si>
    <t>BLOOMBERG L.P.</t>
  </si>
  <si>
    <t>075-2023</t>
  </si>
  <si>
    <t>Prestación de servicios jurídicos especializados para la administración en calidad de Counterparty Manager de la información de La Previsora S.A. Compañía de Seguros en la plataforma Markit de ISDA (International Swaps and Derivatives Association INC).</t>
  </si>
  <si>
    <t>LUIS HUMBERTO USTARIZ GONZALEZ</t>
  </si>
  <si>
    <t>077-2023</t>
  </si>
  <si>
    <t>EL PROVEEDOR se abliga con LA PREVISORA S.A. al suministro de personal temporal en misión, con el fin de cubrir los reemplazos de los funcionarios de la PREVISORA S.A., que se encuentren en vacaciones, en uso de licencia de maternidad, en incapacidad por enfermedad o por incrementos en la producción y/o en los demás casos descritos en la ley.</t>
  </si>
  <si>
    <t>HQ5 S.A.S.</t>
  </si>
  <si>
    <t>079-2023</t>
  </si>
  <si>
    <t>EL PROVEEDOR se obliga en su condición de apoderado especial o general según anexo 1, 2 y/o 3, las cuales hacen parte constitutiva del contrato los cuales se encuentran suscritos por el Vicepresidente jurídico y el supervisor del contrato, e representar en calidad tanto activa como pasiva a LA PREVISORA S.A. en los procesos judiciales, pre-judiciales, de responsabilidad fiscal, procedimientos administrativos, arbitramentos y en general en todo tipo de litigio o procedimiento encomendado.</t>
  </si>
  <si>
    <t>AGUIRRE BEDOYA BETANCUR VÉLEZ ABOGADOS - ABBV ABOGADOS S.A.S.</t>
  </si>
  <si>
    <t>080-2023</t>
  </si>
  <si>
    <t>EL PROVEEDOR se obliga en su condición de apoderado especial o general según anexo 1, 2 y/o 3 los cuales hacen parte constitutivadel contrato los cuales se encuentran suscritos por la Vicepresidencia juridico y el supervisor del contrato, a representar en calidad tanto activa como pasiva a LA PREVISORA S.A. en los procesos judiciales, pre-judiciales, de responsabilidad fiscal, procedimientos administrativos, arbitramentos.</t>
  </si>
  <si>
    <t>BLANCO &amp; DEGIOVANNI ABOGADOS Y CONSULTORES S.A.S.</t>
  </si>
  <si>
    <t xml:space="preserve">Gerencia De Indemnizaciones Seguros Generales Y Patrimoniales </t>
  </si>
  <si>
    <t>081-2023</t>
  </si>
  <si>
    <t xml:space="preserve">Prestar los servicios de ajuste a los siniestros de los ramos generales y patrimoniales, dentro del marco de las actividades relacionadas con la Vicepresidencia de Indemnizaciones. </t>
  </si>
  <si>
    <t>ASESORIAS INTEGRALES EN SEGUROS AISEG LTDA.</t>
  </si>
  <si>
    <t>084-2023</t>
  </si>
  <si>
    <t>Prestar el servicio de saneamiento administrativo y jurídico para aquellos inmuebles que no estén actualizados en el Certificado de Tradición y Libertad de los inmuebles de LA PREVISORA S.A., a nivel nacional, descritos en el Anexo No. 1.</t>
  </si>
  <si>
    <t xml:space="preserve">FILFER SOCIEDAD DE INVERSIONES SAS </t>
  </si>
  <si>
    <t xml:space="preserve">Subgerencia de Planeación Comercial </t>
  </si>
  <si>
    <t>085-2023</t>
  </si>
  <si>
    <t>Prestar sus servicios profesionales especializados, para la realización de investigaciones de mercados y de Benchmarking a nivel nacional, bajo la figura de “Bolsa de Investigación”, de acuerdo con las necesidades de LA PREVISORA S.A.</t>
  </si>
  <si>
    <t>GLOBAL RESEARCH ASOCIADOS S.A.S.</t>
  </si>
  <si>
    <t>086-2023</t>
  </si>
  <si>
    <t>En su condición de apoderado especial o general según anexo 1, 2 y/o 3 los cuales hacen parte constitutiva del contrato y se encuentran suscritos por el Vicepresidente jurídico y el supervisor del contrato, a representar en calidad tanto activa como pasiva a LA PREVISORA S.A. en los procesos judiciales, pre-judiciales, de responsabilidad fiscal, procedimientos administrativos, arbitramentos y en general en todo tipo de litigio o procedimiento encomendado.</t>
  </si>
  <si>
    <t>CARLOS GALVEZ ACOSTA ABOGADOS S.A.S.</t>
  </si>
  <si>
    <t xml:space="preserve">Subgerencia de Mejoramiento de Procesos </t>
  </si>
  <si>
    <t>087-2023</t>
  </si>
  <si>
    <t>EL PROVEEDOR se compromete a prestar el servicio de mantenimiento, soporte técnico, capacitación y desarrollos de la plataforma ISOLUCION.</t>
  </si>
  <si>
    <t>ISOLUCION SISTEMAS INTEGRADOS DE GESTIÓN S.A.</t>
  </si>
  <si>
    <t>089-2023</t>
  </si>
  <si>
    <t>EL PROVEEDOR se obliga en su condición de apoderado especial o general según anexo 1, 2 y/o 3 los cuales hacen parte constitutiva del contrato y se encuentran suscritos por el Vicepresidente Jurídico y Supervisor del contrato, a representar en calidad tanto activa como pasiva a LA PREVISORA S.A. en los procesos judiciales, pre-judiciales, de responsabilidad fiscal, procedimientos administrativos, arbitramentos y en general en todo tipo de litigio o procedimiento encomendado.</t>
  </si>
  <si>
    <t>MEDINA ABOGADOS S.A.S.</t>
  </si>
  <si>
    <t>092-2023</t>
  </si>
  <si>
    <t>EL PROVEEDOR, se obliga con LA PREVISORA S.A. a prestar el servicio de soporte y mantenimiento especializado de la herramienta SALESFORCE.COM incluido Analytics CRM y cualquier herramienta del paquete/Suite SALESFORCE que LA PREVISORA S.A. adquiera durante la vigencia de este contrato, así como la realización de mejoras de la plataforma.</t>
  </si>
  <si>
    <t>SISTEMAS COLOMBIA S A S</t>
  </si>
  <si>
    <t>095-2023</t>
  </si>
  <si>
    <t>Contratar los servicios de una fábrica de software de nivel cinco (5) de acuerdo con el Modelo de Madurez de Capacidad Integrado (CMMI), que garantice la integración con aplicaciones legadas y la construcción de nuevos productos y servicios de software con plataformas modernas, alineadas con las nuevas prácticas ágiles de la industria, que mantengan y fortalezcan el logro de la estrategia de transformación digital de La Previsora Compañía de Seguros S.A.</t>
  </si>
  <si>
    <t xml:space="preserve">UNIÓN TEMPORAL ADA </t>
  </si>
  <si>
    <t>Gerencia de Riesgos</t>
  </si>
  <si>
    <t>097-2023</t>
  </si>
  <si>
    <t>Prestación de Servicios a través de una persona jurídica especializada para apoyar la gestión de la Seguridad de la Información y la Ciberseguridad de la compañía.</t>
  </si>
  <si>
    <t>PRICEWATERHOUSECOOPERS ASESORES GERENCIALES S.A.S.</t>
  </si>
  <si>
    <t>098-2023</t>
  </si>
  <si>
    <t xml:space="preserve">EL PROVEEDOR  se compromete a prestar los servicios de migración del esquema de autenticación en la red de LA PREVISORA S.A. y al suministro e instalación de equipos Access Point para el servicio de wifi, garantizando la continuidad y operatividad en el acceso a la red.	</t>
  </si>
  <si>
    <t>105-2023</t>
  </si>
  <si>
    <t>Prestar a nivel nacional el servicio de resguardo de repuestos, sobrantes y recolección de chatarra para el ramo de automóviles, así como servicio de resguardo, recolección de salvamentos de seguros generales y destrucción, disposición final de materiales no reutilizables para todos los ramos de LA PREVISORA S.A.</t>
  </si>
  <si>
    <t>BODEGAS SALVAMENTOS Y GENERALES SAS - BSG SALVAMENTOS</t>
  </si>
  <si>
    <t>106-2023</t>
  </si>
  <si>
    <t xml:space="preserve">Prestar los servicios profesionales para la renovación de LEI (por sus siglas en inglés, "LEGAL ENTITY IDENTIFIER") de LA PREVISORA S.A. </t>
  </si>
  <si>
    <t>109-2023</t>
  </si>
  <si>
    <t xml:space="preserve">EL PROVEEDOR se obliga con LA PREVISORA S.A. a: 1. Otorgar el uso de la herramienta tecnológica de su propiedad denominada "Auda Claims Gold", con el fin que la PREVISORA pueda utilizar la misma para realizar todo el proceso de gestión de la atención integrar a los siniestros derivados de las pólizas del ramo de automóviles, que se expida. 2. A prestar los servicios de mesa de respuestos. 3 Brindar la asesoría técnica requerida para el manejo de la herramienta.  </t>
  </si>
  <si>
    <t>AUDATEX COLOMBIA S.A.S.</t>
  </si>
  <si>
    <t>112-2023</t>
  </si>
  <si>
    <t>Afiliar a La Previsora S.A. Compañía de Seguros a la agremiación durante el periodo agosto 2023 a julio de 2024 así mismo, ofrecer la participación a las Jornadas Colombianas de Derecho Tributario.</t>
  </si>
  <si>
    <t>INSTITUTO COLOMBIANO DE DERECHO TRIBUTARIO (ICDT).</t>
  </si>
  <si>
    <t>113-2023</t>
  </si>
  <si>
    <t>EL PROVEEDOR se compromete a suministrar el servicio transaccional para la comercialización, administración y recaudo del ramo SOAT en ambiente WEB para todos los canales habilitados, con la integración total al sistema “core” de LA PREVISORA S.A. de acuerdo con las especificaciones del mercado, cumpliendo con los parámetros exigidos por LA PREVISORA S.A. y los requerimientos establecidos en las normas que regulan el SOAT.</t>
  </si>
  <si>
    <t>116-2023</t>
  </si>
  <si>
    <t>EL PROVEEDOR se obliga con LA PREVISORA S.A. a prestar el servicio de soporte, integración y mantenimiento de los micrositios y aplicativos integrados en el portal web www.previsora.gov.co, portal de proveedores, formulario de Autos, Formulario IPS y el Portal externo de Bancamía, incluyendo los mantenimientos evolutivos que se acuerden entre las partes.</t>
  </si>
  <si>
    <t>DYNAMIC CORPORATION LTDA</t>
  </si>
  <si>
    <t>118-2023</t>
  </si>
  <si>
    <t>Prestar el servicio de una plataforma WEB para uso ilimitado de los módulos de competencias, desempeño por objetivos, tareas, análisis de potencial, volatilidad, planes de desarrollo, clima organizacional, organigrama, perfiles de cargo, criticidad de cargos y planes de sucesión, dotaciones, hojas de vida e incluido el servicio de hosting. Alcance: Incluye la funcionalidad del modelo de compensación.</t>
  </si>
  <si>
    <t>121-2023</t>
  </si>
  <si>
    <t>EL PROVEEDOR se compromete con LA PREVISORA S.A., prestar el servicio de Defensoría del Consumidor Financiero principal y suplente.</t>
  </si>
  <si>
    <t>CONSULTORIAS EN INNOVACIÓN FINANCIERA S.A.S.</t>
  </si>
  <si>
    <t>vicepresidencia_desarrollo_corporativo</t>
  </si>
  <si>
    <t>126-2023</t>
  </si>
  <si>
    <t>EL PROVEEDOR se compromete con LA PREVISORA S.A a prestar el servicio y puesta a punto de un sistema de grabación en el esquema de canales SIP para grabación de contingencia.</t>
  </si>
  <si>
    <t>CALL PROCESSING TECHNOLOGIES S.A.</t>
  </si>
  <si>
    <t>127-2023</t>
  </si>
  <si>
    <t xml:space="preserve">EL PROVEEDOR se compromete con LA PREVISORA S.A a prestar los servicios de ajuste a los siniestros de los ramos generales y patrimoniales, dentro del marco de las actividades relacionadas con la Vicepresidencia de Indemnizaciones. </t>
  </si>
  <si>
    <t>CASTIBLANCO &amp; ASOCIADOS AJUSTADORES DE SEGUROS SAS.</t>
  </si>
  <si>
    <t>128-2023</t>
  </si>
  <si>
    <t>HECTOR ROMERO &amp; ASOCIADOS LTDA.</t>
  </si>
  <si>
    <t>129-2023</t>
  </si>
  <si>
    <t>HHGUERRERO Y COMPAÑIA LTDA ANALISTAS DE RIESGOS</t>
  </si>
  <si>
    <t>130-2023</t>
  </si>
  <si>
    <t>EL PROVEEDOR se compromete con LA PREVISORA S.A. a suministrar el derecho a uso que permita el uso de la herramienta Agility para el correcto funcionamiento y ejecución de los asistentes robóticos desarrollados e implementados en el servidor suministrado por LA PREVISORA S.A., así como también el servicio especializado de acompañamiento, soporte y mantenimiento a través de Bolsa de Horas Cross, para atender los ajustes requeridos a dichos asistentes.</t>
  </si>
  <si>
    <t>ENTERDEV  S.A.S</t>
  </si>
  <si>
    <t>131-2023</t>
  </si>
  <si>
    <t>PROFESIONALES EN SERVICIOS PORTUARIOS PROSERPUERTOS S.A.S.</t>
  </si>
  <si>
    <t>132-2023</t>
  </si>
  <si>
    <t>MCLARENS COLOMBIA LIMITADA.</t>
  </si>
  <si>
    <t>134-2023</t>
  </si>
  <si>
    <t>GENERAL CLAIMS AND RISK CONSULTING LTDA.</t>
  </si>
  <si>
    <t>135-2023</t>
  </si>
  <si>
    <t>INSULARI CONSULTORES S.A.S</t>
  </si>
  <si>
    <t>137-2023</t>
  </si>
  <si>
    <t>LOSSGROUP CRITERIA LCC SAS.</t>
  </si>
  <si>
    <t>138-2023</t>
  </si>
  <si>
    <t>D &amp; G ASESORES LTDA.</t>
  </si>
  <si>
    <t>139-2023</t>
  </si>
  <si>
    <t>INGETECH COLOMBIAN GROUP S A S CLAIMS &amp; RISK MANAGMENT</t>
  </si>
  <si>
    <t>141-2023</t>
  </si>
  <si>
    <t>AJUSTADORES DE OCCIDENTE S.A.S.</t>
  </si>
  <si>
    <t>142-2023</t>
  </si>
  <si>
    <t>PROTECCION ASEGURADORES COLOMBIANOS S.A. PROASCOL S.A..</t>
  </si>
  <si>
    <t>145-2023</t>
  </si>
  <si>
    <t>30 OTROS /OUTSOURCING  MESA DE SERVICIOS</t>
  </si>
  <si>
    <t xml:space="preserve">Prestar el servicio bajo la modalidad de outsourcing de gestión de la mesa de servicios tecnológicos de TI a través de un equipo de trabajo idóneo y especializado, aplicando las buenas prácticas de ITIL en su última versión y marcos de referencia de mejora continua, donde incluya entre otros, los siguientes componentes asociados a la gestión: Administración y gestión de la mesa de servicio, soporte técnico en sitio, gestores de operación del servicio, entrega oportuna del servicio, seguimiento del ciclo de vida de los servicios de TI, generación de valor de los servicios tecnológicos entregados y la alineación con la estrategia corporativa. </t>
  </si>
  <si>
    <t xml:space="preserve">INFORMÁTICA &amp; TECNOLOGÍA STEFANINI S.A.  </t>
  </si>
  <si>
    <t>147-2023</t>
  </si>
  <si>
    <t>EL PROVEEDOR se obliga con LA PREVISORA S.A., a Suministrar la Suite de Licenciamiento de la herramienta de gestión de servicios tecnológicos de la mesa de servicio, instalación, parametrización, soporte y mantenimiento.</t>
  </si>
  <si>
    <t xml:space="preserve">ARANDA SOFTWARE ANDINA S.A.S. </t>
  </si>
  <si>
    <t>149-2023</t>
  </si>
  <si>
    <t>EL PROVEEDOR se compromete con LA PREVISORA S.A. a realizar la renovación del licenciamiento de los módulos del Sistema SAS®, realizar la actualización de la herramienta SAS office Analytics a la versión Office Analytics M8 y brindar capacitación para los funcionarios que LA PREVISORA S.A. designe para tal fin, previo acuerdo con EL PROVEEDOR.</t>
  </si>
  <si>
    <t>SAS INSTITUTE COLOMBIA S.A.S.</t>
  </si>
  <si>
    <t>151-2023</t>
  </si>
  <si>
    <t>EL PROVEEDOR se compromete con LA PREVISORA S.A a prestar los servicios de ajuste a los siniestros de los ramos generales y patrimoniales, dentro del marco de las actividades relacionadas con la Vicepresidencia de Indemnizaciones.</t>
  </si>
  <si>
    <t>JOSE A CACERES Y CIA LTDA.</t>
  </si>
  <si>
    <t>152-2023</t>
  </si>
  <si>
    <t>ECOINSA CONSULTORIA EN INDEMNIZACIONES Y RECLAMACIONES S.A.S.</t>
  </si>
  <si>
    <t>154-2023</t>
  </si>
  <si>
    <t>Realizar las calificaciones de pérdida de capacidad laboral (en adelante PCL) que afecten las indemnizaciones del amparo de Incapacidad Permanente de los seguros de accidentes personales o del ramo SOAT de las pólizas expedidas por LA PREVISORA S.A., garantizando que estas sean realizadas en concordancia con las normas, políticas y procedimientos actuales o que a futuro sean expedidas por los entes reguladores de vigilancia y control (Superintendencia Financiera, Ministerio de Salud y Protección, Superintendencia de Salud, Ministerio de Trabajo, entre otras), así como de las políticas internas de LA PREVISORA S.A.</t>
  </si>
  <si>
    <t>SOPORTE ADMINISTRATIVO INTEGRAL SAS</t>
  </si>
  <si>
    <t>155-2023</t>
  </si>
  <si>
    <t xml:space="preserve">Prestar el servicio de envio de correo electrónico certificado incluido soporte y mantenimiento. </t>
  </si>
  <si>
    <t>CAMERFIRMA COLOMBIA S.A.S.</t>
  </si>
  <si>
    <t>159-2023</t>
  </si>
  <si>
    <t>ASEGÚRATE LTDA. AUDITORIA TECNICA EN SEGUROS LIMITADA</t>
  </si>
  <si>
    <t xml:space="preserve">Gerencia de Desarrollo Comercial </t>
  </si>
  <si>
    <t>160-2023</t>
  </si>
  <si>
    <t>Desarrollar y poner en funcionamiento el Sistema Unificado de Consulta de Intermediarios de Seguros – SUCIS Gremial, que permitirá consolidar y dar a conocer a la Superintendencia Financiera y al público en general, la información relacionada con la idoneidad, experiencia y capacidad de los intermediarios.</t>
  </si>
  <si>
    <t>INVERFAS S.A.</t>
  </si>
  <si>
    <t>161-2023</t>
  </si>
  <si>
    <t>EL INTERMEDIARIO DE SEGUROS se compromete a prestar los servicios de intermediación, asesoría y administración del programa de seguros de LA PREVISORA S.A, para los ramos de Todo Riesgo Daños Materiales, Manejo, Transporte de Valores, Responsabilidad Civil Extracontractual, Automóviles, Responsabilidad Civil Servidores Públicos, Riesgos Cibernéticos, Infidelidad y Riesgos Financieros, Vida Exequial, Vida Grupo, Vida Deudor, Incendio y Terremoto y todas aquellas que pueda llegar a requerir la Compañía.</t>
  </si>
  <si>
    <t>WILLIS TOWERS WATSON COLOMBIA CORREDORES DE SEGUROS SA</t>
  </si>
  <si>
    <t>162-2023</t>
  </si>
  <si>
    <t xml:space="preserve">EL PROVEEDOR se obliga con LA PREVISORA S.A. a prestar bajo la figura de alquiler, el servicio especializado de vehículo de reemplazo a los asegurados de LA PREVISORA del seguro de vehículos livianos.    </t>
  </si>
  <si>
    <t>RENTING COLOMBIA S.A.S.</t>
  </si>
  <si>
    <t>163-2023</t>
  </si>
  <si>
    <t xml:space="preserve">prestar los servicios de ajuste a los siniestros de los ramos generales y patrimoniales, dentro del marco de las actividades relacionadas con la Vicepresidencia de Indemnizaciones. </t>
  </si>
  <si>
    <t>RM AJUSTADORES S.A.S.</t>
  </si>
  <si>
    <t xml:space="preserve">Subgerencia de Recursos Físicos </t>
  </si>
  <si>
    <t>165-2023</t>
  </si>
  <si>
    <t xml:space="preserve">EL ARRENDADOR entrega en arriendo a EL ARRENDATARIO el uso y goce del apartamento M1 ubicado en la calle 59 # 8 - 21 del edificio Tundana de la cuidad de Bogotá. </t>
  </si>
  <si>
    <t>INDUSTRIALMEDIA S.A.</t>
  </si>
  <si>
    <t>169-2023</t>
  </si>
  <si>
    <t>Prestar el mantenimiento preventivo y correctivo del sistema de apantallamiento (pararrayos), sistema de puesta a tierra, Instalación de DPS, para el edificio de la Casa Matriz calle 57 No. 9-07, parqueaderos y Regional Estatal oficina de Indemnizaciones zona Centro, bajo las normas estándares y normativas vigentes, incluida la mano de obra y los repuestos.</t>
  </si>
  <si>
    <t>171-2023</t>
  </si>
  <si>
    <t>Prestar el servicio de mantenimiento preventivo y correctivo a las unidades de aire acondicionado de precisión y confort instalados en Bogotá en las oficinas de la Vicepresidencia de Indemnizaciones, Sucursal Estatal y el edificio de Casa Matriz de LA PREVISORA S.A.</t>
  </si>
  <si>
    <t>AIR CONTROL SYSTEMS S.A.S</t>
  </si>
  <si>
    <t>172-2023</t>
  </si>
  <si>
    <t>EL PROVEEDOR actuando con sus propios medios, bajo su cuenta y riesgo, con autonomía técnica y administrativa se obliga con LA PREVISORA S.A. a suministrar y distribuir elementos de oficina, útiles, papelería, elementos de aseo y cafetería a nivel nacional, bajo un esquema de proveeduría integral.</t>
  </si>
  <si>
    <t>UNIÓN TEMPORAL IMAGEN 2023</t>
  </si>
  <si>
    <t>173-2023</t>
  </si>
  <si>
    <t>Prestar el servicio de mantenimiento preventivo y correctivo para las puertas de seguridad y avisos luminosos de propiedad de LA PREVISORA S.A.</t>
  </si>
  <si>
    <t>YOSI ESTEBAN BARRIOS GARCIA</t>
  </si>
  <si>
    <t>164-2023</t>
  </si>
  <si>
    <t>prestar servicios de adquisición, renovación, revocación y reposición de los certificados digitales para sitio seguro SSL de las páginas web publicadas por La Previsora y para firmas digitales asignadas al personal de la compañía.</t>
  </si>
  <si>
    <t>ANDES SERVICIO DE CERTIFICACION DIGITAL S.A.</t>
  </si>
  <si>
    <t>174-2023</t>
  </si>
  <si>
    <t>a Prestar el servicio de licenciamiento, mantenimiento, actualización del Software CERTAX.</t>
  </si>
  <si>
    <t>CONSULTORES PROFESIONALES ESPECIALIZADOS CONPROES S.A.S.</t>
  </si>
  <si>
    <t>176-2023</t>
  </si>
  <si>
    <t>prestar sus servicios especializados sobre la herramienta de Sistema Gestor de Identidades, de actualización soporte y mantenimiento a la plataforma Oracle Identity Governance y Oracle Identity Manager, durante la vigencia del contrato.</t>
  </si>
  <si>
    <t>SOAINT SOFTWARE ASSOCIATES S.A.S.</t>
  </si>
  <si>
    <t>Sucursal Florencia</t>
  </si>
  <si>
    <t>177-2023</t>
  </si>
  <si>
    <t>entrega en arrendamiento comercial a EL ARRENDATARIO el uso y goce del inmueble ubicado en la dirección calle 6 No. 11-61 Local 01 de la ciudad de Florencia.</t>
  </si>
  <si>
    <t>CAESCA S.A.S.</t>
  </si>
  <si>
    <t>178-2023</t>
  </si>
  <si>
    <t xml:space="preserve">a prestar los servicios de ajuste a los siniestros de los ramos generales y patrimoniales, dentro del marco de las actividades relacionadas con la Vicepresidencia de Indemnizaciones. </t>
  </si>
  <si>
    <t>AJUSEGUROS S.A.S.</t>
  </si>
  <si>
    <t>181-2023</t>
  </si>
  <si>
    <t>Contratar la suscripción a la membresía de la Asociación Colombiana de Empresas de Tecnología e Innovación Financiera - Colombia Fintech.</t>
  </si>
  <si>
    <t xml:space="preserve">ASOCIACION COLOMBIANA DE EMPRESAS DE TECNOLOGIA E INNOVACION FINANCIERA-Colombia Fintech </t>
  </si>
  <si>
    <t>182-2023</t>
  </si>
  <si>
    <t>prestar el servicio para la consulta de las aplicaciones informáticas SISA y CEXPER y envío de información en línea vía internet para la obtención de resultados de siniestralidad de los riesgos consultados, cifras estadísticas del ramo, cifras estadísticas del sector y demás actividades propias que administre FASECOLDA y que tenga que ver con el sector asegurador en el ramo de Automóviles.</t>
  </si>
  <si>
    <t>184-2023</t>
  </si>
  <si>
    <t>adquirir los servicios especializados de INFOLAFT en el ámbito de SARLAFT (Sistema de Administración de Riesgos para la Prevención del Lavado de Activos y Financiamiento del Terrorismo), con un enfoque específico en el manejo de Listas de Personas Expuestas Políticamente (PEP). Donde INFOLAFT se compromete a entregar Listas de Personas Expuestas Políticamente (PEP) y contar con listas de Personas Expuestas Políticamente de forma actualizada.</t>
  </si>
  <si>
    <t>INFOLAFT SAS</t>
  </si>
  <si>
    <t>186-2023</t>
  </si>
  <si>
    <t>prestar los servicios profesionales especializados para apoyar el direccionamiento de procesos asociados al fortalecimiento de una cultura de sostenibilidad y Responsabilidad Social Empresarial (RSE).</t>
  </si>
  <si>
    <t>LADY MARCELA ROMERO ZARTA</t>
  </si>
  <si>
    <t>187-2023</t>
  </si>
  <si>
    <t>a prestar en las instalaciones de la Previsora S.A. Compañía de Seguros de la ciudad de Bogotá el servicio de saneamiento ambiental, fumigación, consistente en el control de insectos, roedores, plagas y microorganismos.</t>
  </si>
  <si>
    <t>B.P.F. FUMIBEL LTDA</t>
  </si>
  <si>
    <t>188-2023</t>
  </si>
  <si>
    <t>Prestar y garantizar el servicio integral de bodegaje, almacenamiento y custodia de salvamentos de seguros generales (muebles, enseres, entre otros) y vehículos asegurados por LA PREVISORA S.A.</t>
  </si>
  <si>
    <t>SERVICIOS INTEGRADOS AUTOMOTRIZ S.A.S.</t>
  </si>
  <si>
    <t>189-2023</t>
  </si>
  <si>
    <t xml:space="preserve">prestar los servicios para el soporte y mantenimiento de la última versión de PORFIN, realizar los desarrollos requeridos por parte de LA PREVISORA S.A. y prestar el servicio de arrendamiento de infraestructura que soporta el funcionamiento del aplicativo. </t>
  </si>
  <si>
    <t>SISTEMAS GESTIÓN Y CONSULTORÍA ALFA GL S.A.S.</t>
  </si>
  <si>
    <t>190-2023</t>
  </si>
  <si>
    <t>prestar el servicio de renovación del derecho de soporte para los elementos que componen la infraestructura de VoIp como el software Assurance (SWA), soporte de fábrica, soporte técnico, mantenimiento, troncales SIP y la administración de telefonía VoIp.</t>
  </si>
  <si>
    <t>191-2023</t>
  </si>
  <si>
    <t>prestar el servicio especializado de administración, cobranza, conciliación de cartera a nivel nacional, mediante la gestión de campañas preventivas para recordación de pago y la gestión a la cartera vencida.</t>
  </si>
  <si>
    <t>FINLECO BPO S.A.S.</t>
  </si>
  <si>
    <t>192-2023</t>
  </si>
  <si>
    <t>permitir acceso via web para la consulta de bases de datos de información dispuesta por organismos nacionales e internacionales y obtener información de personas que cuenten con antecedentes delictuales asociados al LA/FT.</t>
  </si>
  <si>
    <t>DUE DILIGENCE SUPPORT SERVICES COLOMBIA S A</t>
  </si>
  <si>
    <t>193-2023</t>
  </si>
  <si>
    <t xml:space="preserve">prestar los servicios de apoyo a la gestión contractual de LA PREVISORA S.A. Alcance: Servicios profesionales a la Gerencia de Contratación de LA PREVISORA S.A. en el diligenciamiento y la trazabilidad de todas las solicitudes contractuales y estudios de mercado radicados en la herramienta de contratación de la compañía a nivel nacional. </t>
  </si>
  <si>
    <t>MARY AIDEE CASTRO ZULETA</t>
  </si>
  <si>
    <t>Gerencia de Servicio</t>
  </si>
  <si>
    <t>194-2023</t>
  </si>
  <si>
    <t xml:space="preserve">Prestación de los servicios para la mejora, administración y mantenimiento de la páginawww.saberseguro.com,  junto con la plataforma Moodle de cursos virtuales, acorde al Programa de Educación Financiera “Saber Seguro”.	</t>
  </si>
  <si>
    <t>SEPA PUBLICIDAD S.A.S.</t>
  </si>
  <si>
    <t>195-2023</t>
  </si>
  <si>
    <t xml:space="preserve">prestar sus servicios para el análisis, diseño, parametrización, pruebas, implementación, capacitación y configuración de requerimientos del Sistema de Gestión Documental en el aplicativo OnBase con su respectivo licenciamiento. </t>
  </si>
  <si>
    <t>GIGA COLOMBIA SAS</t>
  </si>
  <si>
    <t>197-2023</t>
  </si>
  <si>
    <t xml:space="preserve">suministrar y prestar el servicio de actualización, soporte y mantenimiento del licenciamiento actual y de nuevas versiones de la herramienta de gestión documental OnBase. </t>
  </si>
  <si>
    <t>198-2023</t>
  </si>
  <si>
    <t>Contratar una póliza vida grupo deudores, según lo establece la cláusula sesenta y ocho de la Convención Colectiva de Trabajo vigente, bajo las condiciones definidas para este, con una aseguradora debidamente autorizada por la Superintendencia Financiera de Colombia.</t>
  </si>
  <si>
    <t>SEGUROS DE VIDA SURAMERICANA S.A.</t>
  </si>
  <si>
    <t>199-2023</t>
  </si>
  <si>
    <t>Contratar con una aseguradora debidamente autorizada por la Superintendencia Financiera de Colombia una póliza de incendio y terremoto deudores para los funcionarios que actualmente o en el futuro tengan o hayan tenido crédito hipotecario, según lo establece la cláusula sesenta y ocho de la Convención Colectiva de Trabajo vigente.</t>
  </si>
  <si>
    <t>SBS SEGUROS COLOMBIA S.A.</t>
  </si>
  <si>
    <t>200-2023</t>
  </si>
  <si>
    <t>Contratar una póliza de Vida Grupo Contributivo que aplica para funcionarios convencionados, pensionados y jubilados actuales o futuros de LA PREVISORA S.A.</t>
  </si>
  <si>
    <t>201-2023</t>
  </si>
  <si>
    <t>contratar una póliza Vida Exequias, según lo establece la cláusula setenta de la Convención Colectiva de Trabajo vigente, bajo las condiciones definidas para este, con una aseguradora debidamente autorizada por la Superintendencia Financiera de Colombia.</t>
  </si>
  <si>
    <t>202-2023</t>
  </si>
  <si>
    <t>Contratar con una aseguradora debidamente autorizada por la Superintendencia Financiera de Colombia la póliza de hospitalización y cirugía de acuerdo con lo dispuesto en la Clausula 56 de la Convención Colectiva de Trabajo vigente.</t>
  </si>
  <si>
    <t>ALLIANZ SEGUROS DE VIDA S A</t>
  </si>
  <si>
    <t>Presidencia</t>
  </si>
  <si>
    <t>204-2023</t>
  </si>
  <si>
    <t>prestar los servicios profesionales especializados para apoyar y asesorar a la Presidencia de LA PREVISORA S.A. en los diferentes temas que tiene a cargo, especialmente, en asuntos administrativos, de planeación, control, seguimiento, desarrollo de estrategias, así como participación en proyectos de importancia, movilización de recursos y transformación digital.</t>
  </si>
  <si>
    <t>CARLOS ALFREDO NIÑO PEREZ</t>
  </si>
  <si>
    <t>SUCURSAL QUIBDÓ</t>
  </si>
  <si>
    <t>300-2023-0125</t>
  </si>
  <si>
    <t>Mediante el presente contrato EL ARRENDADOR entrega en arrendamiento comercial a EL ARRENDATARIO el uso y goce del inmueble ubicado en la dirección carrera 2 No. 24-14 oficina 204 Edificio Granahorrar de la ciudad de Quibdó,</t>
  </si>
  <si>
    <t>DERECHO &amp; RAZÓN ASOCIADOS S.A.S.</t>
  </si>
  <si>
    <t>001-2024</t>
  </si>
  <si>
    <t>Suministro de bebidas hidratantes para los visitantes y funcionarios de Casa Matriz.</t>
  </si>
  <si>
    <t>GASEOSAS COLOMBIANAS S.A.S.</t>
  </si>
  <si>
    <t>002-2024</t>
  </si>
  <si>
    <t xml:space="preserve">Prestación del servicio de tramites notariales que requiera LA PREVISORA S.A. </t>
  </si>
  <si>
    <t>PATRICIA TELLEZ LOMBANA</t>
  </si>
  <si>
    <t>003-2024</t>
  </si>
  <si>
    <t>Contratar el programa de seguros de La Previsora S.A. para cada grupo, con una o varias aseguradoras debidamente autorizadas por la Superintendencia Financiera de Colombia.</t>
  </si>
  <si>
    <t>860002184
860037707</t>
  </si>
  <si>
    <t>7 DV 6
10 DV 9</t>
  </si>
  <si>
    <t>AXA COLPATRIA SEGUROS S.A.
SBS SEGUROS COLOMBIA S.A.</t>
  </si>
  <si>
    <t>004-2024</t>
  </si>
  <si>
    <t>Prestar los servicios de un sistema de información desplegado como un SaaS (Software as a Service) en la nube del fabricante, que permita la gestión consolidada de los riesgos de LA PREVISORA S.A. de manera automática.</t>
  </si>
  <si>
    <t>NEWNET S.A. - EN REORGANIZACIÓN</t>
  </si>
  <si>
    <t>Subgerencia Administración de Personal</t>
  </si>
  <si>
    <t>005-2024</t>
  </si>
  <si>
    <t xml:space="preserve">Prestar los servicios de examenes medicos de salud ocupacional, post incapacidad, optometria y/o cualquier otro servicio de salud ocupacional que LA PREVISORA S.A. requiera para sus trabajadores o contratistas. </t>
  </si>
  <si>
    <t>SALUD OCUPACIONAL SANITAS SAS</t>
  </si>
  <si>
    <t>006-2024</t>
  </si>
  <si>
    <t>Prestación del servicio de uso y administración de plataforma virtual para pruebas de conocimientos de ingreso a LA PREVISORA S.A., así como el diseño y aplicación de pruebas de conocimiento para los cargos que esta requiera.</t>
  </si>
  <si>
    <t>POLITECNICO GRANCOLOMBIANO</t>
  </si>
  <si>
    <t>007-2024</t>
  </si>
  <si>
    <t>prestar el servicio de fotocopiado de documentos, para lo cual utilizará la infraestructura necesaria y equipos multifuncionales de su propiedad instalados y puestos en funcionamiento en las instalaciones de LA PREVISORA S.A.</t>
  </si>
  <si>
    <t>NEW COPIERS TECNOLOGY LTDA</t>
  </si>
  <si>
    <t>008-2024</t>
  </si>
  <si>
    <t xml:space="preserve">Suministro y ensamblaje de sillas tipo operativa y gerencial para las oficinas de la compañía a nivel nacional. </t>
  </si>
  <si>
    <t>MUMA S.A.S</t>
  </si>
  <si>
    <t>009-2024</t>
  </si>
  <si>
    <t>Investigación y análisis de los casos reportados en la línea ética de LA PREVISORA S.A.</t>
  </si>
  <si>
    <t>INSTITUTO NACIONAL DE INVESTIGACION Y PREVENCION DE FRAUDE LTDA INIF</t>
  </si>
  <si>
    <t>010-2024</t>
  </si>
  <si>
    <t>Prestar el servicio calificado de mantenimiento preventivo y correctivo a los vehículos de propiedad de LA PREVISORA S.A.</t>
  </si>
  <si>
    <t>PERIAUTOS SAS</t>
  </si>
  <si>
    <t xml:space="preserve">Oficina De Prevención De Riesgos </t>
  </si>
  <si>
    <t>011-2024</t>
  </si>
  <si>
    <t xml:space="preserve">Prestar los servicios de inspección de los bienes asegurables y/o asegurados y/o de administración de riesgos y control de pérdidas de riesgos en curso y/o por suscribir asignados por LA PREVISORA S.A. en las sucursales que LA PREVISORA S.A. disponga. </t>
  </si>
  <si>
    <t xml:space="preserve">JOSÉ A. CÁCERES Y CIA LTDA. </t>
  </si>
  <si>
    <t>012-2024</t>
  </si>
  <si>
    <t>NESTOR MORA Y ASOCIADOS CONSULTORES DE RIESGOS LTDA</t>
  </si>
  <si>
    <t>013-2024</t>
  </si>
  <si>
    <t xml:space="preserve">L &amp; M INGENIEROS CONSULTORES LTDA. </t>
  </si>
  <si>
    <t>014-2024</t>
  </si>
  <si>
    <t>a prestar el servicio de Administración de Riesgos de Responsabilidad Civil Profesional de Clínicas y Hospitales para las instituciones Hospitalarias asignados por la Oficina de Responsabilidad Civil y la Oficina de Prevención de Riesgos, cumpliendo con lo indicado en el manual de políticas, normas y procedimientos de suscripción del ramo de Responsabilidad Civil y el manual para análisis de riesgos.</t>
  </si>
  <si>
    <t>015-2024</t>
  </si>
  <si>
    <t>LOSS CONTROL &amp; FIRE RISK S.A.S.</t>
  </si>
  <si>
    <t>016-2024</t>
  </si>
  <si>
    <t>LOSS GROUP CRITERIA SAS</t>
  </si>
  <si>
    <t>Oficina De Transportes</t>
  </si>
  <si>
    <t>017-2024</t>
  </si>
  <si>
    <t>Suministro de plataforma tecnológica que permite la captura de todos y cada uno de los despachos que realicen los clientes asegurados en Previsora en los diferentes productos del ramo de transportes.</t>
  </si>
  <si>
    <t>COLOMBIA SOFTWARE LTDA</t>
  </si>
  <si>
    <t xml:space="preserve">Oficina de Mercadeo Y Publicidad </t>
  </si>
  <si>
    <t>018-2024</t>
  </si>
  <si>
    <t xml:space="preserve">prestar el servicio de elaboración y suministro de piezas gráficas impresas y merchandising, correspondientes al material publicitario derivado de la estrategia de mercadeo y comunicación </t>
  </si>
  <si>
    <t xml:space="preserve">DIGITOS Y DISEÑOS INDUSTRIA GRAFICA S.A.S. </t>
  </si>
  <si>
    <t>019-2024</t>
  </si>
  <si>
    <t>a prestar el servicio de inspección portuario de mercancías en importación y exportación a nivel nacional, direccionado a generadores de carga, agentes de carga, transportadores de carga, operadores logísticos y operadores de transporte multimodal (OTM).</t>
  </si>
  <si>
    <t xml:space="preserve">PROFESIONALES EN SERVICIOS PORTUARIOS – PROSERPUERTOS S.A.S. </t>
  </si>
  <si>
    <t>020-2024</t>
  </si>
  <si>
    <t>prestar el servicio de Administración de Riesgos para el ramo de Transportes de los clientes asignados por la Oficina de Transportes y la Oficina de Prevención de Riesgos.</t>
  </si>
  <si>
    <t>GRUPO OET S.A.S.</t>
  </si>
  <si>
    <t>021-2024</t>
  </si>
  <si>
    <t>Suministrar e instalar un aire acondicionado para la oficina de la sala de juntas de la Presidencia de LA PREVISORA S.A.</t>
  </si>
  <si>
    <t>AIR CONTROL SYSTEMS SAS</t>
  </si>
  <si>
    <t>Finalizado</t>
  </si>
  <si>
    <t>022-2024</t>
  </si>
  <si>
    <t>HIC RISK CONTROL SAS</t>
  </si>
  <si>
    <t>023-2024</t>
  </si>
  <si>
    <t>a inscribir y capacitar a los funcionarios que designe la Compañía, mediante los diferentes cursos, congresos, foros y actividades académicas que realiza el INSTITUTO NACIONAL DE SEGUROS de acuerdo con las necesidades de capacitación, entrenamiento y/o desarrollo requeridas</t>
  </si>
  <si>
    <t>FUNDACION INSTITUTO NACIONAL DE SEGUROS</t>
  </si>
  <si>
    <t>024-2024</t>
  </si>
  <si>
    <t>Prestación de servicios de asesoría, acompañamiento y apoyo legal a La Previsora S.A. para la incorporación de todas las normas relacionadas a Gobierno Corporativo, en virtud de su incorporación al Grupo Bicentenario S.A.S.</t>
  </si>
  <si>
    <t>PAUL SOLARTE LOPEZ ABOGADOS Y CONSULTORIA S.A.S</t>
  </si>
  <si>
    <t>Gerencia Técnica De Seguros Generales E Ingenierias</t>
  </si>
  <si>
    <t>025-2024</t>
  </si>
  <si>
    <t>Prestar servicios de arrendamiento por medio de una herramienta de gestión y suscripción que provea la información idónea para estimar el nivel de riesgo de los diferentes negocios del sector Agropecuario.</t>
  </si>
  <si>
    <t>GESTION ESPECIALIZADA EN RIESGOS AGROPECUARIOS GEA S.A.S</t>
  </si>
  <si>
    <t>026-2024</t>
  </si>
  <si>
    <t>Suministrar dos canales de comunicación capa 3 con redundancia para realizar la conexión con el Banco de la República para el consumo de CUD y SEBRA.</t>
  </si>
  <si>
    <t>EMPRESA DE TELECOMUNICACIONES DE BOGOTÁ S.A. E.S.P - ETB S.A. E.S.P</t>
  </si>
  <si>
    <t>027-2024</t>
  </si>
  <si>
    <t>Suscripción al servicio de información Jurídica www.contratacionenlinea.co. Suscripción a una base de datos jurídicos y de actualización normativa y legislativa, así como de la jurisprudencia de las Altas Cortes y doctrina especializada en CONTRATACIÓN ESTATAL.</t>
  </si>
  <si>
    <t>EDITORIAL JURIDICA CONTRATACION EN LINEA SAS</t>
  </si>
  <si>
    <t>028-2024</t>
  </si>
  <si>
    <t>Inscripción de tres (3) funcionarios de la Gerencia de Contratación de LA PREVISORA S.A. al II Congreso Internacional de Contratación Estatal organizado por la Universidad Externado de Colombia.</t>
  </si>
  <si>
    <t>FUNDACION UNIVERSIDAD EXTERNADO DE COLOMBIA</t>
  </si>
  <si>
    <t>029-2024</t>
  </si>
  <si>
    <t>Servicios para la realización de un informe técnico contable sobre la reclamación y cuantificación de la posible afectación del contrato 025-2017, con base en los servicios prestados durante la pandemia generada por el virus COVID-19 durante el período marzo a diciembre de 2020.</t>
  </si>
  <si>
    <t>CONEXIG COLOMBIA SAS</t>
  </si>
  <si>
    <t>030-2024</t>
  </si>
  <si>
    <t>Servicios para el diagnóstico de la cultura de innovación en LA PREVISORA S.A., que permita analizar, ajustar y desarrollar la estrategia de innovación proponiendo la hoja de ruta, con proyectos y/o actividades que deberían desarrollarse acorde con el Plan estratégico vigente al 2025.</t>
  </si>
  <si>
    <t>INNSTINTO S.A.S</t>
  </si>
  <si>
    <t>031-2024</t>
  </si>
  <si>
    <t>Contratar la participación de un (1) funcionario de la Gerencia de Inversiones en el Curso de Inversión de Impacto: Contexto Latinoamericano.</t>
  </si>
  <si>
    <t>UNIVERSIDAD DE LOS ANDES</t>
  </si>
  <si>
    <t>032-2024</t>
  </si>
  <si>
    <t>se compromete con LA PREVISORA S.A a realizar el suministro de material promocional para participar publicitariamente con elementos marca Previsora que brinden estatus y reconocimiento en actividades comerciales.</t>
  </si>
  <si>
    <t>SIGNAL MARKETING S.A.S.</t>
  </si>
  <si>
    <t xml:space="preserve">Gerencia Jurídica </t>
  </si>
  <si>
    <t>033-2024</t>
  </si>
  <si>
    <t>Asesoría y acompañamiento legal especializado en asuntos relacionados con el diseño, implementación y ejecución de las políticas de protección de datos personales.</t>
  </si>
  <si>
    <t>MS LEGAL S A S</t>
  </si>
  <si>
    <t>034-2024</t>
  </si>
  <si>
    <t>Inscribir y capacitar a los funcionarios que designe la Compañía, mediante los diferentes cursos, congresos, foros y actividades académicas que realiza la FEDERACION DE ASEGURADORES COLOMBIANOS FASECOLDA.</t>
  </si>
  <si>
    <t>FEDERACION DE ASEGURADORES COLOMBIANOS FASECOLDA</t>
  </si>
  <si>
    <t>035-2024</t>
  </si>
  <si>
    <t>Construcción, montaje y ejecución, del comité de gestión primer semestre 2024, a través de presentaciones, capacitaciones y entrenamiento del equipo comercial y directivo a nivel nacional de la Previsora S.A.</t>
  </si>
  <si>
    <t xml:space="preserve">
10 DV 9</t>
  </si>
  <si>
    <t>INTECHBRAND SAS</t>
  </si>
  <si>
    <t>SIMPLIFICADA</t>
  </si>
  <si>
    <t>036-2024</t>
  </si>
  <si>
    <t>Suscripción digital del diario de La República para los funcionarios de la compañía que designe LA PREVISORA S.A.</t>
  </si>
  <si>
    <t>EDITORIAL LA REPUBLICA S.A.S.</t>
  </si>
  <si>
    <t>037-2024</t>
  </si>
  <si>
    <t>Servicios especializados para optimizar y automatizar las metodologías relacionadas con los riesgos de crédito y contraparte del portafolio de inversiones.</t>
  </si>
  <si>
    <t>BCL MONTPARNASSE SAS</t>
  </si>
  <si>
    <t>038-2024</t>
  </si>
  <si>
    <t xml:space="preserve">Desarrollar el plan de bienestar social y reconocimiento dirigido a los funcionarios de la Compañía, así como servicios asociados al Sistema de Gestión de Seguridad y Salud en el Trabajo, de acuerdo con los requerimientos realizados por LA PREVISORA S.A.  </t>
  </si>
  <si>
    <t xml:space="preserve">CAJA DE COMPENSACIÓN COMPENSAR </t>
  </si>
  <si>
    <t>039-2024</t>
  </si>
  <si>
    <t>Prestar los servicios para la elaboración, prevalidación Información Exógena año gravable 2023- vigencia 2024 que compone de 6 formatos de acuerdo lo establecido en la Ley 624 de 1989 – Estatuto Tributario y Resolución 1255 de 2022.</t>
  </si>
  <si>
    <t>MARCIA VANESA GOMEZ CARDENAS</t>
  </si>
  <si>
    <t>040-2024</t>
  </si>
  <si>
    <t>JUAN CAMILO CASTILLO GARNICA</t>
  </si>
  <si>
    <t>041-2024</t>
  </si>
  <si>
    <t>Servicios profesionales a la Presidencia de LA PREVISORA S.A. para la proyección de providencias de segunda instancia de los procesos disciplinarios que se adelanten; así como la elaboración de conceptos en materia disciplinaria que sean solicitados y capacitaciones en derecho disciplinario.</t>
  </si>
  <si>
    <t>FERNANDO ALVAREZ ROJAS</t>
  </si>
  <si>
    <t>042-2024</t>
  </si>
  <si>
    <t>Adquisición, instalación, configuración, parametrización, afinamiento, soporte y el servicio técnico de mantenimiento preventivo y correctivo a las UPS de LA PREVISORA S.A.</t>
  </si>
  <si>
    <t xml:space="preserve">SUCOMPUTO S.A.S SUCOMPUTO INFRAESTRUCTURA
TECNOLOGICA S.A.S </t>
  </si>
  <si>
    <t>043-2024</t>
  </si>
  <si>
    <t xml:space="preserve">Apoyar la articulación y optimización mediante la estructuración del manual de contratación, pliegos de condiciones tipo, formatos, instructivos, procedimientos, minutas de contratos, otrosíes y liquidaciones del proceso de contratación de bienes y servicios de LA PREVISORA S.A. </t>
  </si>
  <si>
    <t>LUISA MARIA PAEZ VILLAMIL</t>
  </si>
  <si>
    <t>044-2024</t>
  </si>
  <si>
    <t>Apoyar la articulación y optimización mediante la elaboración de instructivos y procedimientos del proceso de inteligencia de mercados de LA PREVISORA S.A.</t>
  </si>
  <si>
    <t xml:space="preserve">RODRIGO ALFONSO ALVAREZ TORRES </t>
  </si>
  <si>
    <t>045-2024</t>
  </si>
  <si>
    <t>Realizar la intermediación para el cubrimiento de los riesgos derivados de la póliza de hospitalización y cirugía de LA PREVISORA S.A.</t>
  </si>
  <si>
    <t>AON RISK SERVICES COLOMBIA S.A CORREDORES DE SEGUROS</t>
  </si>
  <si>
    <t>046-2024</t>
  </si>
  <si>
    <t>Implementar la encuesta de valoración del ambiente laboral y realizar las intervenciones en la organización de acuerdo con la metodología del Great Place to Work.</t>
  </si>
  <si>
    <t>PEOPLE´S VOICE SAS</t>
  </si>
  <si>
    <t>047-2024</t>
  </si>
  <si>
    <t>Servicios para ejecutar el contrato en su totalidad, de acuerdo con las siguientes obligaciones: Actualización de la segmentación del SARLAFT con un enfoque específico para la actualización, ajuste y/o adaptación y automatización de las metodologías de segmentación para la gestión del riesgo de LAFT/PADM.</t>
  </si>
  <si>
    <t>048-2024</t>
  </si>
  <si>
    <t>Prestar los servicios para la elaboración, prevalidación de Información Exógena año gravable 2023- vigencia 2024 que compone de 5 formatos de acuerdo lo establecido en la Ley 624 de 1989 – Estatuto Tributario y Resolución 1255 de 2022</t>
  </si>
  <si>
    <t>ANDREI SANCHEZ MORENO</t>
  </si>
  <si>
    <t>049-2024</t>
  </si>
  <si>
    <t>Realizar el estudio relacionado con el análisis de la calidad del servicio ofrecido por las aseguradoras durante el año 2023.</t>
  </si>
  <si>
    <t>ASOCIACION COLOMBIANA DE CORREDORES DE SEGUROS</t>
  </si>
  <si>
    <t>051-2024</t>
  </si>
  <si>
    <t xml:space="preserve">Bajo la modalidad de In-House el servicio integral de gestión, liquidación, reporte de nómina y la administración del personal de La Previsora S.A., de conformidad con la normatividad vigente, y de aquellas normas que en el desarrollo de este contrato sean publicadas y regulen el objeto u otra obligación, o contenido de este contrato. </t>
  </si>
  <si>
    <t>UNION SOLUCIONES SISTEMAS DE INFORMACION S.A.S</t>
  </si>
  <si>
    <t>052-2024</t>
  </si>
  <si>
    <t>Prestar los servicios profesionales especializados para la elaboración y presentación de las declaraciones de Renta año gravable 2023- vigencia 2024 y sus complementarios (Formato 2516 conciliación fiscal – NIIF y Declaración de Activos en el Exterior) de acuerdo lo establecido en la Ley 624 de 1989 – Estatuto Tributario.</t>
  </si>
  <si>
    <t xml:space="preserve">NELSON ENRIQUE CHALA CASTILLO </t>
  </si>
  <si>
    <t>053-2024</t>
  </si>
  <si>
    <t>suscripción al libro electrónico denominado: Estatuto de la Contratación Estatal en Colombia, ubicado en la dirección en Internet www.contratacionestatal.com en la modalidad de Licencia de Uso.</t>
  </si>
  <si>
    <t>EDITORIAL CONTEXTO JURIDICO S.A.S.</t>
  </si>
  <si>
    <t>054-2024</t>
  </si>
  <si>
    <t>Servicios como entrenador para los equipos de fútbol femenino y masculino  de LA PREVISORA S.A.</t>
  </si>
  <si>
    <t>JUAN ANDRÉS LÓPEZ DEANTONIO</t>
  </si>
  <si>
    <t>300-2024-0128</t>
  </si>
  <si>
    <t>Prestar el servicio de alquiler de cuatro parqueaderos para funcionarios de la sucursal Pereira</t>
  </si>
  <si>
    <t>CARLOS HUMBERTO JURADO TORRES</t>
  </si>
  <si>
    <t>300-2024-0129</t>
  </si>
  <si>
    <t>Realizar los mantenimientos preventivos cada mes y correctivos cada que se requiera al sistema de aire acondicionado de la sucursal Medellin.</t>
  </si>
  <si>
    <t>COMERCIAL Y SERVICIOS LARCO S. A.S.</t>
  </si>
  <si>
    <t>SURCURSAL TUNJA</t>
  </si>
  <si>
    <t>300-2024-0130</t>
  </si>
  <si>
    <t xml:space="preserve">Servicio postal de correo el cual comprende recolección, transporte, custodia y entrega especializada puerta a puerta, de cada uno de los documentos, sobres o paquetes, amparados con una guia de transporte. </t>
  </si>
  <si>
    <t>COLVANES SAS</t>
  </si>
  <si>
    <t>300-2024-0131</t>
  </si>
  <si>
    <t>Prestar el servicio de arrendamiento de cinco cupos de parqueadero ubicado En el EDIFICIO CENTRO COMERCIAL CABLE PLAZA para tres vehículos.</t>
  </si>
  <si>
    <t>EDIFICIO CENTRO COMERCIAL CABLE PLAZA PROPIEDAD HORIZONTAL</t>
  </si>
  <si>
    <t>300-2024-0132</t>
  </si>
  <si>
    <t>prestar sus servicios en el alquiler de 7 celdas para el parqueo de vehículos de los funcionarios de Previsora.</t>
  </si>
  <si>
    <t>SENTIDO INMOBILIARIO S.A.S.</t>
  </si>
  <si>
    <t>SUCURSAL ARMENIA</t>
  </si>
  <si>
    <t>300-2024-0133</t>
  </si>
  <si>
    <t>MANTENIMIENTO EQUIPOS DE AIRE ACONDICONADO SUC ARMENIA VIGENCIA 2024.</t>
  </si>
  <si>
    <t>TERMOSISTEMAS S.A.S</t>
  </si>
  <si>
    <t>SUCURSAL YOPAL</t>
  </si>
  <si>
    <t>300-2024-0134</t>
  </si>
  <si>
    <t>Mantenimiento preventivo, correctivo (incluye suministro e instalación de repuestos) con una periodicidad trimestral a los aires acondicionados de la sucursal Yopal.</t>
  </si>
  <si>
    <t>I M T INGENIERIA LTDA</t>
  </si>
  <si>
    <t>300-2024-0136</t>
  </si>
  <si>
    <t>Prestar el servicio de Impresión Variable Duplex (Frente y respaldo) de carnets tamaño 8.5 X 5.5 CM, Tipo PVC</t>
  </si>
  <si>
    <t>MAKRO SOFT SAS</t>
  </si>
  <si>
    <t>300-2024-0135</t>
  </si>
  <si>
    <t xml:space="preserve">Mantenimiento de aires acondicionados y tres extractores de baño, ubicados en las oficinas de la sucursal. </t>
  </si>
  <si>
    <t>ESPECIALISTAS EN MANTENIMIENTO Y AUTOMATIZACION E.M.A INGENIERIA S.A.S.</t>
  </si>
  <si>
    <t>300-2024-0137</t>
  </si>
  <si>
    <t>Fotocopias para la oficina Previsora sucursal Popayan</t>
  </si>
  <si>
    <t>NIAZIO CARTA</t>
  </si>
  <si>
    <t>300-2024-0139</t>
  </si>
  <si>
    <t>Prestar el servicio de parqueadero para el vehículo de la funcionario Lelia Rosa Lopez Hernandez.</t>
  </si>
  <si>
    <t>PERLA MAGNOLIA LASTRA AGUILAR</t>
  </si>
  <si>
    <t>SUCURSAL FLORENCIA</t>
  </si>
  <si>
    <t>300-2024-0138</t>
  </si>
  <si>
    <t>Prestar los servicios de inspección de los bienes asegurables y/o asegurados y/o a prestar servicios de administración de riesgos y control de pérdidas, de riesgos en curso y/o por suscribir asignados por la PREVISORA S.A. sucursal Florencia.</t>
  </si>
  <si>
    <t xml:space="preserve">LIDA MARIA MORALES LOZADA </t>
  </si>
  <si>
    <t>300-2024-0140</t>
  </si>
  <si>
    <t>MANTENIMIENTO PREVENTIVO Y CORRECTIVO DE AIRES ACONDICIONADOS PARA LA SUCURSAL BUCARAMANGA.</t>
  </si>
  <si>
    <t>EQUIPOS ESPECIALES DE REFRIGERACION LTDA</t>
  </si>
  <si>
    <t>SUCURSAL PASTO</t>
  </si>
  <si>
    <t>300-2024-0147</t>
  </si>
  <si>
    <t>Mantenimiento aire acondicionado del área del RAT.</t>
  </si>
  <si>
    <t>NAHUN LAGOS HERNANDEZ</t>
  </si>
  <si>
    <t>INVITACION DIRECTA</t>
  </si>
  <si>
    <t>300-2024-0150</t>
  </si>
  <si>
    <t>Realizar los trabajos de adecuación y obra civil para el mantenimiento correctivo del equipo que corresponde al aire acondicionado del cuarto de cableado de la oficina Front Medellin.</t>
  </si>
  <si>
    <t>PINTUDECOR RAFAEL ROJAS S.A.S</t>
  </si>
  <si>
    <t>300-2024-0141</t>
  </si>
  <si>
    <t>Mantenimiento preventivo y correctivo para los equipos de aires acondicionados y refrigeración (2 aires centrales y 2 mini Split).</t>
  </si>
  <si>
    <t>SERVICARIBE SAS</t>
  </si>
  <si>
    <t>300-2024-0144</t>
  </si>
  <si>
    <t>Mantenimiento correctivo de 7 aires acondicionados ubicados en la sucursal Buenaventura.</t>
  </si>
  <si>
    <t>CENTRAL DE AIRES DEL PACIFICO LTDA</t>
  </si>
  <si>
    <t>300-2024-0142</t>
  </si>
  <si>
    <t xml:space="preserve">Prestar el servicio de parqueadero para los funcionarios de La Previsora S.A. </t>
  </si>
  <si>
    <t>PARQUEADERO ASOMEJIAS LTDA</t>
  </si>
  <si>
    <t>300-2024-0143</t>
  </si>
  <si>
    <t>Prestar el servicio de parqueadero de seis (6) vehículos de propiedad de funcionarios de la Sucursal Cartagena.</t>
  </si>
  <si>
    <t>GRUPO HEROICA S.A.S</t>
  </si>
  <si>
    <t>300-2024-0148</t>
  </si>
  <si>
    <t>Servicio de parqueadero para 4 vehículos de los funcionarios de la Sucursal Montería.</t>
  </si>
  <si>
    <t>INVERSIONES R.A.M.M. S.A.S</t>
  </si>
  <si>
    <t>300-2024-0146</t>
  </si>
  <si>
    <t>Arrendamiento del parqueadero 21 del EDIFICIO BARLOVENTO ubicado en la Calle 63 N. 23 - 53 de la ciudad de Manizales.</t>
  </si>
  <si>
    <t>LINA DEL PILAR TRUJILLO GIRALDO</t>
  </si>
  <si>
    <t>300-2024-0149</t>
  </si>
  <si>
    <t>Manteminiento preventivo y correctivo de los aires acondicionados de la sucursal.</t>
  </si>
  <si>
    <t>ECOCLIMA S. A. S.</t>
  </si>
  <si>
    <t>SUCURSAL RIOHACHA</t>
  </si>
  <si>
    <t>300-2024-0152</t>
  </si>
  <si>
    <t>Mantenimientos Preventivos y Correctivos de 5 Aires acondicionados mini Split de la Sucursal Riohacha.</t>
  </si>
  <si>
    <t>CINDEL JOSE ZAMORA TORO</t>
  </si>
  <si>
    <t>300-2024-0151</t>
  </si>
  <si>
    <t>Mantenimiento correctivo para el aire acondicionado del cuarto de cableado de la oficina Front, cambio de compresor y movimiento de condensadoras.</t>
  </si>
  <si>
    <t>300-2024-0153</t>
  </si>
  <si>
    <t>Mantenimiento preventivo de los aires acondicionados de la sucursal.</t>
  </si>
  <si>
    <t>AINECOL S A S</t>
  </si>
  <si>
    <t>EJECUCIÓN CONTRATOS VIGENTES A 31-03-2024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</si>
</sst>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 #,##0_-;\-&quot;$&quot;\ * #,##0_-;_-&quot;$&quot;\ * &quot;-&quot;_-;_-@_-"/>
    <numFmt numFmtId="164" formatCode="#,##0;[Red]#,##0"/>
    <numFmt numFmtId="165" formatCode="dd/mm/yyyy;@"/>
    <numFmt numFmtId="167" formatCode="mm\-yy"/>
    <numFmt numFmtId="168" formatCode="0.0%"/>
  </numFmts>
  <fonts count="12" x14ac:knownFonts="1">
    <font>
      <sz val="11"/>
      <color theme="1"/>
      <name val="Aptos Narrow"/>
      <family val="2"/>
      <scheme val="minor"/>
    </font>
    <font>
      <sz val="11"/>
      <color theme="1"/>
      <name val="Aptos Narrow"/>
      <family val="2"/>
      <scheme val="minor"/>
    </font>
    <font>
      <sz val="11"/>
      <color theme="1"/>
      <name val="Calibri"/>
      <family val="2"/>
    </font>
    <font>
      <b/>
      <sz val="10"/>
      <name val="Arial"/>
      <family val="2"/>
    </font>
    <font>
      <b/>
      <sz val="11"/>
      <name val="Calibri"/>
      <family val="2"/>
    </font>
    <font>
      <sz val="11"/>
      <color rgb="FF000000"/>
      <name val="Calibri"/>
      <family val="2"/>
    </font>
    <font>
      <sz val="11"/>
      <name val="Calibri"/>
      <family val="2"/>
    </font>
    <font>
      <sz val="10"/>
      <name val="Calibri"/>
      <family val="2"/>
    </font>
    <font>
      <u/>
      <sz val="11"/>
      <color theme="10"/>
      <name val="Aptos Narrow"/>
      <family val="2"/>
      <scheme val="minor"/>
    </font>
    <font>
      <sz val="10"/>
      <color theme="1"/>
      <name val="Calibri"/>
      <family val="2"/>
    </font>
    <font>
      <sz val="9"/>
      <name val="Calibri"/>
      <family val="2"/>
    </font>
    <font>
      <b/>
      <sz val="12"/>
      <name val="Arial"/>
      <family val="2"/>
    </font>
  </fonts>
  <fills count="4">
    <fill>
      <patternFill patternType="none"/>
    </fill>
    <fill>
      <patternFill patternType="gray125"/>
    </fill>
    <fill>
      <patternFill patternType="solid">
        <fgColor rgb="FFCC66FF"/>
        <bgColor indexed="64"/>
      </patternFill>
    </fill>
    <fill>
      <patternFill patternType="solid">
        <fgColor rgb="FFC4D31D"/>
        <bgColor indexed="64"/>
      </patternFill>
    </fill>
  </fills>
  <borders count="6">
    <border>
      <left/>
      <right/>
      <top/>
      <bottom/>
      <diagonal/>
    </border>
    <border>
      <left style="medium">
        <color indexed="64"/>
      </left>
      <right/>
      <top/>
      <bottom/>
      <diagonal/>
    </border>
    <border>
      <left style="medium">
        <color auto="1"/>
      </left>
      <right style="medium">
        <color auto="1"/>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42" fontId="1" fillId="0" borderId="0" applyFont="0" applyFill="0" applyBorder="0" applyAlignment="0" applyProtection="0"/>
    <xf numFmtId="9" fontId="1" fillId="0" borderId="0" applyFont="0" applyFill="0" applyBorder="0" applyAlignment="0" applyProtection="0"/>
    <xf numFmtId="0" fontId="8" fillId="0" borderId="0" applyNumberFormat="0" applyFill="0" applyBorder="0" applyAlignment="0" applyProtection="0"/>
  </cellStyleXfs>
  <cellXfs count="54">
    <xf numFmtId="0" fontId="0" fillId="0" borderId="0" xfId="0"/>
    <xf numFmtId="0" fontId="2" fillId="0" borderId="0" xfId="0" applyFont="1" applyAlignment="1">
      <alignment vertical="center"/>
    </xf>
    <xf numFmtId="0" fontId="3" fillId="0" borderId="0" xfId="0" applyFont="1" applyAlignment="1">
      <alignment vertical="center"/>
    </xf>
    <xf numFmtId="0" fontId="3" fillId="0" borderId="1" xfId="0" applyFont="1" applyBorder="1" applyAlignment="1">
      <alignment vertical="center"/>
    </xf>
    <xf numFmtId="0" fontId="4" fillId="2" borderId="2" xfId="0" applyFont="1" applyFill="1" applyBorder="1" applyAlignment="1" applyProtection="1">
      <alignment vertical="center" wrapText="1"/>
      <protection locked="0"/>
    </xf>
    <xf numFmtId="0" fontId="4" fillId="2" borderId="2" xfId="0" applyFont="1" applyFill="1" applyBorder="1" applyAlignment="1" applyProtection="1">
      <alignment horizontal="center" vertical="center" wrapText="1"/>
      <protection locked="0"/>
    </xf>
    <xf numFmtId="0" fontId="2" fillId="0" borderId="0" xfId="0" applyFont="1" applyAlignment="1">
      <alignment vertical="center" wrapText="1"/>
    </xf>
    <xf numFmtId="42" fontId="2" fillId="0" borderId="0" xfId="0" applyNumberFormat="1" applyFont="1" applyAlignment="1">
      <alignment vertical="center"/>
    </xf>
    <xf numFmtId="0" fontId="2" fillId="0" borderId="0" xfId="0" applyFont="1" applyAlignment="1">
      <alignment horizontal="right" vertical="center"/>
    </xf>
    <xf numFmtId="9" fontId="2" fillId="0" borderId="0" xfId="0" applyNumberFormat="1" applyFont="1" applyAlignment="1">
      <alignment horizontal="center" vertical="center"/>
    </xf>
    <xf numFmtId="42" fontId="2" fillId="0" borderId="0" xfId="1" applyFont="1" applyFill="1" applyAlignment="1" applyProtection="1">
      <alignment vertical="center"/>
    </xf>
    <xf numFmtId="0" fontId="4" fillId="2" borderId="4" xfId="0" applyFont="1" applyFill="1" applyBorder="1" applyAlignment="1">
      <alignment horizontal="center" vertical="center" wrapText="1"/>
    </xf>
    <xf numFmtId="0" fontId="4" fillId="2" borderId="4" xfId="0" applyFont="1" applyFill="1" applyBorder="1" applyAlignment="1">
      <alignment vertical="center" wrapText="1"/>
    </xf>
    <xf numFmtId="0" fontId="4" fillId="3" borderId="4" xfId="0" applyFont="1" applyFill="1" applyBorder="1" applyAlignment="1">
      <alignment horizontal="center" vertical="center" wrapText="1"/>
    </xf>
    <xf numFmtId="0" fontId="5" fillId="0" borderId="3" xfId="0" applyFont="1" applyFill="1" applyBorder="1" applyAlignment="1">
      <alignment vertical="center" wrapText="1"/>
    </xf>
    <xf numFmtId="0" fontId="6" fillId="0" borderId="3" xfId="0" applyFont="1" applyFill="1" applyBorder="1" applyAlignment="1">
      <alignment vertical="center" wrapText="1"/>
    </xf>
    <xf numFmtId="0" fontId="6" fillId="0" borderId="3" xfId="0" applyFont="1" applyFill="1" applyBorder="1" applyAlignment="1">
      <alignment horizontal="center" vertical="center" wrapText="1"/>
    </xf>
    <xf numFmtId="14" fontId="6" fillId="0" borderId="3" xfId="0" applyNumberFormat="1" applyFont="1" applyFill="1" applyBorder="1" applyAlignment="1">
      <alignment vertical="center" wrapText="1"/>
    </xf>
    <xf numFmtId="0" fontId="2" fillId="0" borderId="3" xfId="0" applyFont="1" applyFill="1" applyBorder="1" applyAlignment="1">
      <alignment vertical="center" wrapText="1"/>
    </xf>
    <xf numFmtId="0" fontId="7" fillId="0" borderId="3" xfId="0" applyFont="1" applyFill="1" applyBorder="1" applyAlignment="1">
      <alignment vertical="center" wrapText="1"/>
    </xf>
    <xf numFmtId="42" fontId="6" fillId="0" borderId="3" xfId="1" applyFont="1" applyFill="1" applyBorder="1" applyAlignment="1" applyProtection="1">
      <alignment horizontal="right" vertical="center" wrapText="1"/>
    </xf>
    <xf numFmtId="0" fontId="6" fillId="0" borderId="3" xfId="0" applyFont="1" applyFill="1" applyBorder="1" applyAlignment="1">
      <alignment horizontal="right" vertical="center" wrapText="1"/>
    </xf>
    <xf numFmtId="42" fontId="6" fillId="0" borderId="3" xfId="1" applyFont="1" applyFill="1" applyBorder="1" applyAlignment="1" applyProtection="1">
      <alignment vertical="center" wrapText="1"/>
      <protection locked="0"/>
    </xf>
    <xf numFmtId="42" fontId="6" fillId="0" borderId="3" xfId="0" applyNumberFormat="1" applyFont="1" applyFill="1" applyBorder="1" applyAlignment="1">
      <alignment vertical="center" wrapText="1"/>
    </xf>
    <xf numFmtId="164" fontId="6" fillId="0" borderId="3" xfId="1" applyNumberFormat="1" applyFont="1" applyFill="1" applyBorder="1" applyAlignment="1" applyProtection="1">
      <alignment horizontal="right" vertical="center" wrapText="1"/>
    </xf>
    <xf numFmtId="1" fontId="6" fillId="0" borderId="3" xfId="0" applyNumberFormat="1" applyFont="1" applyFill="1" applyBorder="1" applyAlignment="1">
      <alignment vertical="center" wrapText="1"/>
    </xf>
    <xf numFmtId="14" fontId="6" fillId="0" borderId="3" xfId="0" applyNumberFormat="1" applyFont="1" applyFill="1" applyBorder="1" applyAlignment="1">
      <alignment horizontal="center" vertical="center" wrapText="1"/>
    </xf>
    <xf numFmtId="165" fontId="6" fillId="0" borderId="3" xfId="0" applyNumberFormat="1" applyFont="1" applyFill="1" applyBorder="1" applyAlignment="1">
      <alignment horizontal="center" vertical="center" wrapText="1"/>
    </xf>
    <xf numFmtId="0" fontId="5" fillId="0" borderId="3" xfId="0" applyFont="1" applyFill="1" applyBorder="1" applyAlignment="1">
      <alignment vertical="center"/>
    </xf>
    <xf numFmtId="9" fontId="6" fillId="0" borderId="3" xfId="0" applyNumberFormat="1" applyFont="1" applyFill="1" applyBorder="1" applyAlignment="1">
      <alignment horizontal="center" vertical="center" wrapText="1"/>
    </xf>
    <xf numFmtId="0" fontId="5" fillId="0" borderId="3" xfId="0" applyFont="1" applyFill="1" applyBorder="1" applyAlignment="1">
      <alignment horizontal="center" vertical="center"/>
    </xf>
    <xf numFmtId="10" fontId="6" fillId="0" borderId="3" xfId="0" applyNumberFormat="1" applyFont="1" applyFill="1" applyBorder="1" applyAlignment="1">
      <alignment horizontal="center" vertical="center" wrapText="1"/>
    </xf>
    <xf numFmtId="42" fontId="6" fillId="0" borderId="3" xfId="0" applyNumberFormat="1" applyFont="1" applyFill="1" applyBorder="1" applyAlignment="1" applyProtection="1">
      <alignment vertical="center" wrapText="1"/>
      <protection locked="0"/>
    </xf>
    <xf numFmtId="167" fontId="2" fillId="0" borderId="3" xfId="0" applyNumberFormat="1" applyFont="1" applyFill="1" applyBorder="1" applyAlignment="1">
      <alignment horizontal="center" vertical="center" wrapText="1"/>
    </xf>
    <xf numFmtId="42" fontId="6" fillId="0" borderId="3" xfId="1" applyFont="1" applyFill="1" applyBorder="1" applyAlignment="1" applyProtection="1">
      <alignment horizontal="left" vertical="center" wrapText="1"/>
    </xf>
    <xf numFmtId="9" fontId="6" fillId="0" borderId="3" xfId="2" applyFont="1" applyFill="1" applyBorder="1" applyAlignment="1" applyProtection="1">
      <alignment horizontal="center" vertical="center" wrapText="1"/>
    </xf>
    <xf numFmtId="10" fontId="6" fillId="0" borderId="3" xfId="2" applyNumberFormat="1" applyFont="1" applyFill="1" applyBorder="1" applyAlignment="1" applyProtection="1">
      <alignment horizontal="center" vertical="center" wrapText="1"/>
    </xf>
    <xf numFmtId="0" fontId="6" fillId="0" borderId="3" xfId="3" applyFont="1" applyFill="1" applyBorder="1" applyAlignment="1" applyProtection="1">
      <alignment vertical="center" wrapText="1"/>
    </xf>
    <xf numFmtId="0" fontId="9" fillId="0" borderId="3" xfId="0" applyFont="1" applyFill="1" applyBorder="1" applyAlignment="1">
      <alignment vertical="center" wrapText="1"/>
    </xf>
    <xf numFmtId="14" fontId="2" fillId="0" borderId="3" xfId="0" applyNumberFormat="1" applyFont="1" applyFill="1" applyBorder="1" applyAlignment="1">
      <alignment horizontal="center" vertical="center" wrapText="1"/>
    </xf>
    <xf numFmtId="0" fontId="10" fillId="0" borderId="3" xfId="0" applyFont="1" applyFill="1" applyBorder="1" applyAlignment="1">
      <alignment vertical="center" wrapText="1"/>
    </xf>
    <xf numFmtId="168" fontId="6" fillId="0" borderId="3" xfId="2" applyNumberFormat="1" applyFont="1" applyFill="1" applyBorder="1" applyAlignment="1" applyProtection="1">
      <alignment horizontal="center" vertical="center" wrapText="1"/>
    </xf>
    <xf numFmtId="0" fontId="2" fillId="0" borderId="3" xfId="0" applyFont="1" applyFill="1" applyBorder="1" applyAlignment="1">
      <alignment horizontal="center" vertical="center"/>
    </xf>
    <xf numFmtId="14" fontId="2" fillId="0" borderId="3" xfId="0" applyNumberFormat="1" applyFont="1" applyFill="1" applyBorder="1" applyAlignment="1">
      <alignment vertical="center"/>
    </xf>
    <xf numFmtId="42" fontId="2" fillId="0" borderId="3" xfId="1" applyFont="1" applyFill="1" applyBorder="1" applyAlignment="1" applyProtection="1">
      <alignment horizontal="right" vertical="center"/>
    </xf>
    <xf numFmtId="42" fontId="2" fillId="0" borderId="3" xfId="1" applyFont="1" applyFill="1" applyBorder="1" applyAlignment="1" applyProtection="1">
      <alignment horizontal="left" vertical="center" wrapText="1"/>
    </xf>
    <xf numFmtId="0" fontId="2" fillId="0" borderId="3" xfId="0" applyFont="1" applyFill="1" applyBorder="1" applyAlignment="1">
      <alignment vertical="center"/>
    </xf>
    <xf numFmtId="164" fontId="2" fillId="0" borderId="3" xfId="1" applyNumberFormat="1" applyFont="1" applyFill="1" applyBorder="1" applyAlignment="1" applyProtection="1">
      <alignment horizontal="right" vertical="center"/>
    </xf>
    <xf numFmtId="14" fontId="2" fillId="0" borderId="3" xfId="0" applyNumberFormat="1" applyFont="1" applyFill="1" applyBorder="1" applyAlignment="1">
      <alignment horizontal="center" vertical="center"/>
    </xf>
    <xf numFmtId="165" fontId="2" fillId="0" borderId="3" xfId="0" applyNumberFormat="1" applyFont="1" applyFill="1" applyBorder="1" applyAlignment="1">
      <alignment horizontal="center" vertical="center"/>
    </xf>
    <xf numFmtId="168" fontId="5" fillId="0" borderId="3" xfId="0" applyNumberFormat="1" applyFont="1" applyFill="1" applyBorder="1" applyAlignment="1">
      <alignment vertical="center"/>
    </xf>
    <xf numFmtId="0" fontId="4" fillId="2" borderId="5" xfId="0" applyFont="1" applyFill="1" applyBorder="1" applyAlignment="1" applyProtection="1">
      <alignment vertical="center" wrapText="1"/>
      <protection locked="0"/>
    </xf>
    <xf numFmtId="42" fontId="4" fillId="2" borderId="5" xfId="0" applyNumberFormat="1" applyFont="1" applyFill="1" applyBorder="1" applyAlignment="1" applyProtection="1">
      <alignment vertical="center" wrapText="1"/>
      <protection locked="0"/>
    </xf>
    <xf numFmtId="0" fontId="11" fillId="0" borderId="0" xfId="0" applyFont="1" applyAlignment="1">
      <alignment vertical="center"/>
    </xf>
  </cellXfs>
  <cellStyles count="4">
    <cellStyle name="Hipervínculo 2 6" xfId="3" xr:uid="{02F3979C-6E28-4272-95C8-D4A52CC2345E}"/>
    <cellStyle name="Moneda [0]" xfId="1" builtinId="7"/>
    <cellStyle name="Normal" xfId="0" builtinId="0"/>
    <cellStyle name="Porcentaje" xfId="2" builtinId="5"/>
  </cellStyles>
  <dxfs count="60">
    <dxf>
      <font>
        <b/>
        <i val="0"/>
        <strike val="0"/>
        <condense val="0"/>
        <extend val="0"/>
        <outline val="0"/>
        <shadow val="0"/>
        <u val="none"/>
        <vertAlign val="baseline"/>
        <sz val="11"/>
        <color auto="1"/>
        <name val="Calibri"/>
        <family val="2"/>
        <scheme val="none"/>
      </font>
      <fill>
        <patternFill patternType="solid">
          <fgColor indexed="64"/>
          <bgColor rgb="FFCC66FF"/>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protection locked="0" hidden="0"/>
    </dxf>
    <dxf>
      <font>
        <b/>
        <i val="0"/>
        <strike val="0"/>
        <condense val="0"/>
        <extend val="0"/>
        <outline val="0"/>
        <shadow val="0"/>
        <u val="none"/>
        <vertAlign val="baseline"/>
        <sz val="11"/>
        <color auto="1"/>
        <name val="Calibri"/>
        <family val="2"/>
        <scheme val="none"/>
      </font>
      <fill>
        <patternFill patternType="solid">
          <fgColor indexed="64"/>
          <bgColor rgb="FFCC66FF"/>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protection locked="0" hidden="0"/>
    </dxf>
    <dxf>
      <font>
        <b/>
        <i val="0"/>
        <strike val="0"/>
        <condense val="0"/>
        <extend val="0"/>
        <outline val="0"/>
        <shadow val="0"/>
        <u val="none"/>
        <vertAlign val="baseline"/>
        <sz val="11"/>
        <color auto="1"/>
        <name val="Calibri"/>
        <family val="2"/>
        <scheme val="none"/>
      </font>
      <fill>
        <patternFill patternType="solid">
          <fgColor indexed="64"/>
          <bgColor rgb="FFCC66FF"/>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protection locked="0" hidden="0"/>
    </dxf>
    <dxf>
      <font>
        <b/>
        <i val="0"/>
        <strike val="0"/>
        <condense val="0"/>
        <extend val="0"/>
        <outline val="0"/>
        <shadow val="0"/>
        <u val="none"/>
        <vertAlign val="baseline"/>
        <sz val="11"/>
        <color auto="1"/>
        <name val="Calibri"/>
        <family val="2"/>
        <scheme val="none"/>
      </font>
      <fill>
        <patternFill patternType="solid">
          <fgColor indexed="64"/>
          <bgColor rgb="FFCC66FF"/>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protection locked="0" hidden="0"/>
    </dxf>
    <dxf>
      <font>
        <b/>
        <i val="0"/>
        <strike val="0"/>
        <condense val="0"/>
        <extend val="0"/>
        <outline val="0"/>
        <shadow val="0"/>
        <u val="none"/>
        <vertAlign val="baseline"/>
        <sz val="11"/>
        <color auto="1"/>
        <name val="Calibri"/>
        <family val="2"/>
        <scheme val="none"/>
      </font>
      <fill>
        <patternFill patternType="solid">
          <fgColor indexed="64"/>
          <bgColor rgb="FFCC66FF"/>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protection locked="0" hidden="0"/>
    </dxf>
    <dxf>
      <font>
        <b/>
        <i val="0"/>
        <strike val="0"/>
        <condense val="0"/>
        <extend val="0"/>
        <outline val="0"/>
        <shadow val="0"/>
        <u val="none"/>
        <vertAlign val="baseline"/>
        <sz val="11"/>
        <color auto="1"/>
        <name val="Calibri"/>
        <family val="2"/>
        <scheme val="none"/>
      </font>
      <fill>
        <patternFill patternType="solid">
          <fgColor indexed="64"/>
          <bgColor rgb="FFCC66FF"/>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protection locked="0" hidden="0"/>
    </dxf>
    <dxf>
      <font>
        <b/>
        <i val="0"/>
        <strike val="0"/>
        <condense val="0"/>
        <extend val="0"/>
        <outline val="0"/>
        <shadow val="0"/>
        <u val="none"/>
        <vertAlign val="baseline"/>
        <sz val="11"/>
        <color auto="1"/>
        <name val="Calibri"/>
        <family val="2"/>
        <scheme val="none"/>
      </font>
      <fill>
        <patternFill patternType="solid">
          <fgColor indexed="64"/>
          <bgColor rgb="FFCC66FF"/>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protection locked="0" hidden="0"/>
    </dxf>
    <dxf>
      <font>
        <b/>
        <i val="0"/>
        <strike val="0"/>
        <condense val="0"/>
        <extend val="0"/>
        <outline val="0"/>
        <shadow val="0"/>
        <u val="none"/>
        <vertAlign val="baseline"/>
        <sz val="11"/>
        <color auto="1"/>
        <name val="Calibri"/>
        <family val="2"/>
        <scheme val="none"/>
      </font>
      <fill>
        <patternFill patternType="solid">
          <fgColor indexed="64"/>
          <bgColor rgb="FFCC66FF"/>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protection locked="0" hidden="0"/>
    </dxf>
    <dxf>
      <font>
        <b/>
        <i val="0"/>
        <strike val="0"/>
        <condense val="0"/>
        <extend val="0"/>
        <outline val="0"/>
        <shadow val="0"/>
        <u val="none"/>
        <vertAlign val="baseline"/>
        <sz val="11"/>
        <color auto="1"/>
        <name val="Calibri"/>
        <family val="2"/>
        <scheme val="none"/>
      </font>
      <fill>
        <patternFill patternType="solid">
          <fgColor indexed="64"/>
          <bgColor rgb="FFCC66FF"/>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protection locked="0" hidden="0"/>
    </dxf>
    <dxf>
      <font>
        <b/>
        <i val="0"/>
        <strike val="0"/>
        <condense val="0"/>
        <extend val="0"/>
        <outline val="0"/>
        <shadow val="0"/>
        <u val="none"/>
        <vertAlign val="baseline"/>
        <sz val="11"/>
        <color auto="1"/>
        <name val="Calibri"/>
        <family val="2"/>
        <scheme val="none"/>
      </font>
      <fill>
        <patternFill patternType="solid">
          <fgColor indexed="64"/>
          <bgColor rgb="FFCC66FF"/>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protection locked="0" hidden="0"/>
    </dxf>
    <dxf>
      <font>
        <b/>
        <i val="0"/>
        <strike val="0"/>
        <condense val="0"/>
        <extend val="0"/>
        <outline val="0"/>
        <shadow val="0"/>
        <u val="none"/>
        <vertAlign val="baseline"/>
        <sz val="11"/>
        <color auto="1"/>
        <name val="Calibri"/>
        <family val="2"/>
        <scheme val="none"/>
      </font>
      <numFmt numFmtId="32" formatCode="_-&quot;$&quot;\ * #,##0_-;\-&quot;$&quot;\ * #,##0_-;_-&quot;$&quot;\ * &quot;-&quot;_-;_-@_-"/>
      <fill>
        <patternFill patternType="solid">
          <fgColor indexed="64"/>
          <bgColor rgb="FFCC66FF"/>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protection locked="0" hidden="0"/>
    </dxf>
    <dxf>
      <font>
        <b/>
        <i val="0"/>
        <strike val="0"/>
        <condense val="0"/>
        <extend val="0"/>
        <outline val="0"/>
        <shadow val="0"/>
        <u val="none"/>
        <vertAlign val="baseline"/>
        <sz val="11"/>
        <color auto="1"/>
        <name val="Calibri"/>
        <family val="2"/>
        <scheme val="none"/>
      </font>
      <numFmt numFmtId="32" formatCode="_-&quot;$&quot;\ * #,##0_-;\-&quot;$&quot;\ * #,##0_-;_-&quot;$&quot;\ * &quot;-&quot;_-;_-@_-"/>
      <fill>
        <patternFill patternType="solid">
          <fgColor indexed="64"/>
          <bgColor rgb="FFCC66FF"/>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protection locked="0" hidden="0"/>
    </dxf>
    <dxf>
      <font>
        <b/>
        <i val="0"/>
        <strike val="0"/>
        <condense val="0"/>
        <extend val="0"/>
        <outline val="0"/>
        <shadow val="0"/>
        <u val="none"/>
        <vertAlign val="baseline"/>
        <sz val="11"/>
        <color auto="1"/>
        <name val="Calibri"/>
        <family val="2"/>
        <scheme val="none"/>
      </font>
      <fill>
        <patternFill patternType="solid">
          <fgColor indexed="64"/>
          <bgColor rgb="FFCC66FF"/>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protection locked="0" hidden="0"/>
    </dxf>
    <dxf>
      <font>
        <b/>
        <i val="0"/>
        <strike val="0"/>
        <condense val="0"/>
        <extend val="0"/>
        <outline val="0"/>
        <shadow val="0"/>
        <u val="none"/>
        <vertAlign val="baseline"/>
        <sz val="11"/>
        <color auto="1"/>
        <name val="Calibri"/>
        <family val="2"/>
        <scheme val="none"/>
      </font>
      <fill>
        <patternFill patternType="solid">
          <fgColor indexed="64"/>
          <bgColor rgb="FFCC66FF"/>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protection locked="0" hidden="0"/>
    </dxf>
    <dxf>
      <font>
        <b/>
        <i val="0"/>
        <strike val="0"/>
        <condense val="0"/>
        <extend val="0"/>
        <outline val="0"/>
        <shadow val="0"/>
        <u val="none"/>
        <vertAlign val="baseline"/>
        <sz val="11"/>
        <color auto="1"/>
        <name val="Calibri"/>
        <family val="2"/>
        <scheme val="none"/>
      </font>
      <fill>
        <patternFill patternType="solid">
          <fgColor indexed="64"/>
          <bgColor rgb="FFCC66FF"/>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protection locked="0" hidden="0"/>
    </dxf>
    <dxf>
      <font>
        <b/>
        <i val="0"/>
        <strike val="0"/>
        <condense val="0"/>
        <extend val="0"/>
        <outline val="0"/>
        <shadow val="0"/>
        <u val="none"/>
        <vertAlign val="baseline"/>
        <sz val="11"/>
        <color auto="1"/>
        <name val="Calibri"/>
        <family val="2"/>
        <scheme val="none"/>
      </font>
      <fill>
        <patternFill patternType="solid">
          <fgColor indexed="64"/>
          <bgColor rgb="FFCC66FF"/>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protection locked="0" hidden="0"/>
    </dxf>
    <dxf>
      <font>
        <b/>
        <i val="0"/>
        <strike val="0"/>
        <condense val="0"/>
        <extend val="0"/>
        <outline val="0"/>
        <shadow val="0"/>
        <u val="none"/>
        <vertAlign val="baseline"/>
        <sz val="11"/>
        <color auto="1"/>
        <name val="Calibri"/>
        <family val="2"/>
        <scheme val="none"/>
      </font>
      <fill>
        <patternFill patternType="solid">
          <fgColor indexed="64"/>
          <bgColor rgb="FFCC66FF"/>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protection locked="0" hidden="0"/>
    </dxf>
    <dxf>
      <font>
        <b/>
        <i val="0"/>
        <strike val="0"/>
        <condense val="0"/>
        <extend val="0"/>
        <outline val="0"/>
        <shadow val="0"/>
        <u val="none"/>
        <vertAlign val="baseline"/>
        <sz val="11"/>
        <color auto="1"/>
        <name val="Calibri"/>
        <family val="2"/>
        <scheme val="none"/>
      </font>
      <fill>
        <patternFill patternType="solid">
          <fgColor indexed="64"/>
          <bgColor rgb="FFCC66FF"/>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protection locked="0" hidden="0"/>
    </dxf>
    <dxf>
      <font>
        <b/>
        <i val="0"/>
        <strike val="0"/>
        <condense val="0"/>
        <extend val="0"/>
        <outline val="0"/>
        <shadow val="0"/>
        <u val="none"/>
        <vertAlign val="baseline"/>
        <sz val="11"/>
        <color auto="1"/>
        <name val="Calibri"/>
        <family val="2"/>
        <scheme val="none"/>
      </font>
      <numFmt numFmtId="32" formatCode="_-&quot;$&quot;\ * #,##0_-;\-&quot;$&quot;\ * #,##0_-;_-&quot;$&quot;\ * &quot;-&quot;_-;_-@_-"/>
      <fill>
        <patternFill patternType="solid">
          <fgColor indexed="64"/>
          <bgColor rgb="FFCC66FF"/>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protection locked="0" hidden="0"/>
    </dxf>
    <dxf>
      <font>
        <b/>
        <i val="0"/>
        <strike val="0"/>
        <condense val="0"/>
        <extend val="0"/>
        <outline val="0"/>
        <shadow val="0"/>
        <u val="none"/>
        <vertAlign val="baseline"/>
        <sz val="11"/>
        <color auto="1"/>
        <name val="Calibri"/>
        <family val="2"/>
        <scheme val="none"/>
      </font>
      <fill>
        <patternFill patternType="solid">
          <fgColor indexed="64"/>
          <bgColor rgb="FFCC66FF"/>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protection locked="0" hidden="0"/>
    </dxf>
    <dxf>
      <font>
        <b/>
        <i val="0"/>
        <strike val="0"/>
        <condense val="0"/>
        <extend val="0"/>
        <outline val="0"/>
        <shadow val="0"/>
        <u val="none"/>
        <vertAlign val="baseline"/>
        <sz val="11"/>
        <color auto="1"/>
        <name val="Calibri"/>
        <family val="2"/>
        <scheme val="none"/>
      </font>
      <fill>
        <patternFill patternType="solid">
          <fgColor indexed="64"/>
          <bgColor rgb="FFCC66FF"/>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protection locked="0" hidden="0"/>
    </dxf>
    <dxf>
      <font>
        <b/>
        <i val="0"/>
        <strike val="0"/>
        <condense val="0"/>
        <extend val="0"/>
        <outline val="0"/>
        <shadow val="0"/>
        <u val="none"/>
        <vertAlign val="baseline"/>
        <sz val="11"/>
        <color auto="1"/>
        <name val="Calibri"/>
        <family val="2"/>
        <scheme val="none"/>
      </font>
      <fill>
        <patternFill patternType="solid">
          <fgColor indexed="64"/>
          <bgColor rgb="FFCC66FF"/>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protection locked="0" hidden="0"/>
    </dxf>
    <dxf>
      <font>
        <b/>
        <i val="0"/>
        <strike val="0"/>
        <condense val="0"/>
        <extend val="0"/>
        <outline val="0"/>
        <shadow val="0"/>
        <u val="none"/>
        <vertAlign val="baseline"/>
        <sz val="11"/>
        <color auto="1"/>
        <name val="Calibri"/>
        <family val="2"/>
        <scheme val="none"/>
      </font>
      <fill>
        <patternFill patternType="solid">
          <fgColor indexed="64"/>
          <bgColor rgb="FFCC66FF"/>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protection locked="0" hidden="0"/>
    </dxf>
    <dxf>
      <font>
        <b/>
        <i val="0"/>
        <strike val="0"/>
        <condense val="0"/>
        <extend val="0"/>
        <outline val="0"/>
        <shadow val="0"/>
        <u val="none"/>
        <vertAlign val="baseline"/>
        <sz val="11"/>
        <color auto="1"/>
        <name val="Calibri"/>
        <family val="2"/>
        <scheme val="none"/>
      </font>
      <fill>
        <patternFill patternType="solid">
          <fgColor indexed="64"/>
          <bgColor rgb="FFCC66FF"/>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protection locked="0" hidden="0"/>
    </dxf>
    <dxf>
      <font>
        <b/>
        <i val="0"/>
        <strike val="0"/>
        <condense val="0"/>
        <extend val="0"/>
        <outline val="0"/>
        <shadow val="0"/>
        <u val="none"/>
        <vertAlign val="baseline"/>
        <sz val="11"/>
        <color auto="1"/>
        <name val="Calibri"/>
        <family val="2"/>
        <scheme val="none"/>
      </font>
      <fill>
        <patternFill patternType="solid">
          <fgColor indexed="64"/>
          <bgColor rgb="FFCC66FF"/>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protection locked="0" hidden="0"/>
    </dxf>
    <dxf>
      <font>
        <b/>
        <i val="0"/>
        <strike val="0"/>
        <condense val="0"/>
        <extend val="0"/>
        <outline val="0"/>
        <shadow val="0"/>
        <u val="none"/>
        <vertAlign val="baseline"/>
        <sz val="11"/>
        <color auto="1"/>
        <name val="Calibri"/>
        <family val="2"/>
        <scheme val="none"/>
      </font>
      <fill>
        <patternFill patternType="solid">
          <fgColor indexed="64"/>
          <bgColor rgb="FFCC66FF"/>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protection locked="0" hidden="0"/>
    </dxf>
    <dxf>
      <font>
        <b/>
        <i val="0"/>
        <strike val="0"/>
        <condense val="0"/>
        <extend val="0"/>
        <outline val="0"/>
        <shadow val="0"/>
        <u val="none"/>
        <vertAlign val="baseline"/>
        <sz val="11"/>
        <color auto="1"/>
        <name val="Calibri"/>
        <family val="2"/>
        <scheme val="none"/>
      </font>
      <fill>
        <patternFill patternType="solid">
          <fgColor indexed="64"/>
          <bgColor rgb="FFCC66FF"/>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protection locked="0" hidden="0"/>
    </dxf>
    <dxf>
      <font>
        <b val="0"/>
        <i val="0"/>
        <strike val="0"/>
        <condense val="0"/>
        <extend val="0"/>
        <outline val="0"/>
        <shadow val="0"/>
        <u val="none"/>
        <vertAlign val="baseline"/>
        <sz val="11"/>
        <color rgb="FF000000"/>
        <name val="Calibri"/>
        <family val="2"/>
        <scheme val="none"/>
      </font>
      <fill>
        <patternFill patternType="none">
          <fgColor indexed="64"/>
          <bgColor auto="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1"/>
        <color auto="1"/>
        <name val="Calibri"/>
        <family val="2"/>
        <scheme val="none"/>
      </font>
      <numFmt numFmtId="13" formatCode="0%"/>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1"/>
        <color auto="1"/>
        <name val="Calibri"/>
        <family val="2"/>
        <scheme val="none"/>
      </font>
      <numFmt numFmtId="13" formatCode="0%"/>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1"/>
        <color rgb="FF000000"/>
        <name val="Calibri"/>
        <family val="2"/>
        <scheme val="none"/>
      </font>
      <numFmt numFmtId="168" formatCode="0.0%"/>
      <fill>
        <patternFill patternType="none">
          <fgColor indexed="64"/>
          <bgColor auto="1"/>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1"/>
        <color theme="1"/>
        <name val="Calibri"/>
        <family val="2"/>
        <scheme val="none"/>
      </font>
      <numFmt numFmtId="165" formatCode="dd/mm/yyyy;@"/>
      <fill>
        <patternFill patternType="none">
          <fgColor indexed="64"/>
          <bgColor auto="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1"/>
        <color theme="1"/>
        <name val="Calibri"/>
        <family val="2"/>
        <scheme val="none"/>
      </font>
      <numFmt numFmtId="19" formatCode="d/mm/yyyy"/>
      <fill>
        <patternFill patternType="none">
          <fgColor indexed="64"/>
          <bgColor auto="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1"/>
        <color theme="1"/>
        <name val="Calibri"/>
        <family val="2"/>
        <scheme val="none"/>
      </font>
      <numFmt numFmtId="19" formatCode="d/mm/yyyy"/>
      <fill>
        <patternFill patternType="none">
          <fgColor indexed="64"/>
          <bgColor auto="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1"/>
        <color auto="1"/>
        <name val="Calibri"/>
        <family val="2"/>
        <scheme val="none"/>
      </font>
      <numFmt numFmtId="164" formatCode="#,##0;[Red]#,##0"/>
      <fill>
        <patternFill patternType="none">
          <fgColor indexed="64"/>
          <bgColor auto="1"/>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1"/>
        <color auto="1"/>
        <name val="Calibri"/>
        <family val="2"/>
        <scheme val="none"/>
      </font>
      <numFmt numFmtId="164" formatCode="#,##0;[Red]#,##0"/>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1"/>
        <color theme="1"/>
        <name val="Calibri"/>
        <family val="2"/>
        <scheme val="none"/>
      </font>
      <numFmt numFmtId="164" formatCode="#,##0;[Red]#,##0"/>
      <fill>
        <patternFill patternType="none">
          <fgColor indexed="64"/>
          <bgColor auto="1"/>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1"/>
        <color auto="1"/>
        <name val="Calibri"/>
        <family val="2"/>
        <scheme val="none"/>
      </font>
      <numFmt numFmtId="32" formatCode="_-&quot;$&quot;\ * #,##0_-;\-&quot;$&quot;\ * #,##0_-;_-&quot;$&quot;\ * &quot;-&quot;_-;_-@_-"/>
      <fill>
        <patternFill patternType="none">
          <fgColor indexed="64"/>
          <bgColor auto="1"/>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1"/>
        <color auto="1"/>
        <name val="Calibri"/>
        <family val="2"/>
        <scheme val="none"/>
      </font>
      <numFmt numFmtId="32" formatCode="_-&quot;$&quot;\ * #,##0_-;\-&quot;$&quot;\ * #,##0_-;_-&quot;$&quot;\ * &quot;-&quot;_-;_-@_-"/>
      <fill>
        <patternFill patternType="none">
          <fgColor indexed="64"/>
          <bgColor auto="1"/>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1"/>
        <color theme="1"/>
        <name val="Calibri"/>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none"/>
      </font>
      <fill>
        <patternFill patternType="none">
          <fgColor indexed="64"/>
          <bgColor auto="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1"/>
        <color auto="1"/>
        <name val="Calibri"/>
        <family val="2"/>
        <scheme val="none"/>
      </font>
      <fill>
        <patternFill patternType="none">
          <fgColor indexed="64"/>
          <bgColor auto="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1"/>
        <color auto="1"/>
        <name val="Calibri"/>
        <family val="2"/>
        <scheme val="none"/>
      </font>
      <fill>
        <patternFill patternType="none">
          <fgColor indexed="64"/>
          <bgColor auto="1"/>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9"/>
        <color theme="1"/>
        <name val="Calibri"/>
        <family val="2"/>
        <scheme val="none"/>
      </font>
      <fill>
        <patternFill patternType="none">
          <fgColor indexed="64"/>
          <bgColor auto="1"/>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9"/>
        <color theme="1"/>
        <name val="Calibri"/>
        <family val="2"/>
        <scheme val="none"/>
      </font>
      <fill>
        <patternFill patternType="none">
          <fgColor indexed="64"/>
          <bgColor auto="1"/>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9"/>
        <color theme="1"/>
        <name val="Calibri"/>
        <family val="2"/>
        <scheme val="none"/>
      </font>
      <numFmt numFmtId="32" formatCode="_-&quot;$&quot;\ * #,##0_-;\-&quot;$&quot;\ * #,##0_-;_-&quot;$&quot;\ * &quot;-&quot;_-;_-@_-"/>
      <fill>
        <patternFill patternType="none">
          <fgColor indexed="64"/>
          <bgColor auto="1"/>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0"/>
        <color theme="1"/>
        <name val="Calibri"/>
        <family val="2"/>
        <scheme val="none"/>
      </font>
      <fill>
        <patternFill patternType="none">
          <fgColor indexed="64"/>
          <bgColor auto="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1"/>
        <color theme="1"/>
        <name val="Calibri"/>
        <family val="2"/>
        <scheme val="none"/>
      </font>
      <fill>
        <patternFill patternType="none">
          <fgColor indexed="64"/>
          <bgColor auto="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1"/>
        <color theme="1"/>
        <name val="Calibri"/>
        <family val="2"/>
        <scheme val="none"/>
      </font>
      <fill>
        <patternFill patternType="none">
          <fgColor indexed="64"/>
          <bgColor auto="1"/>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1"/>
        <color theme="1"/>
        <name val="Calibri"/>
        <family val="2"/>
        <scheme val="none"/>
      </font>
      <fill>
        <patternFill patternType="none">
          <fgColor indexed="64"/>
          <bgColor auto="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ill>
        <patternFill patternType="none">
          <fgColor indexed="64"/>
          <bgColor auto="1"/>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1"/>
        <color theme="1"/>
        <name val="Calibri"/>
        <family val="2"/>
        <scheme val="none"/>
      </font>
      <fill>
        <patternFill patternType="none">
          <fgColor indexed="64"/>
          <bgColor auto="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1"/>
        <color theme="1"/>
        <name val="Calibri"/>
        <family val="2"/>
        <scheme val="none"/>
      </font>
      <fill>
        <patternFill patternType="none">
          <fgColor indexed="64"/>
          <bgColor auto="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1"/>
        <color rgb="FF000000"/>
        <name val="Calibri"/>
        <family val="2"/>
        <scheme val="none"/>
      </font>
      <fill>
        <patternFill patternType="none">
          <fgColor indexed="64"/>
          <bgColor auto="1"/>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1"/>
        <color rgb="FF000000"/>
        <name val="Calibri"/>
        <family val="2"/>
        <scheme val="none"/>
      </font>
      <fill>
        <patternFill patternType="none">
          <fgColor indexed="64"/>
          <bgColor auto="1"/>
        </patternFill>
      </fill>
      <alignment horizontal="general" vertical="center" textRotation="0" wrapText="0" indent="0" justifyLastLine="0" shrinkToFit="0" readingOrder="0"/>
      <protection locked="1" hidden="0"/>
    </dxf>
    <dxf>
      <border>
        <top style="thin">
          <color indexed="64"/>
        </top>
      </border>
    </dxf>
    <dxf>
      <border>
        <bottom style="thin">
          <color rgb="FF000000"/>
        </bottom>
      </border>
    </dxf>
    <dxf>
      <border outline="0">
        <top style="medium">
          <color auto="1"/>
        </top>
        <bottom style="thin">
          <color rgb="FF000000"/>
        </bottom>
      </border>
    </dxf>
    <dxf>
      <font>
        <b/>
        <i val="0"/>
        <strike val="0"/>
        <condense val="0"/>
        <extend val="0"/>
        <outline val="0"/>
        <shadow val="0"/>
        <u val="none"/>
        <vertAlign val="baseline"/>
        <sz val="11"/>
        <color auto="1"/>
        <name val="Calibri"/>
        <family val="2"/>
        <scheme val="none"/>
      </font>
      <fill>
        <patternFill patternType="solid">
          <fgColor indexed="64"/>
          <bgColor rgb="FFCC66FF"/>
        </patternFill>
      </fill>
      <alignment horizontal="general"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0" hidden="0"/>
    </dxf>
    <dxf>
      <font>
        <b/>
        <i val="0"/>
        <strike val="0"/>
        <condense val="0"/>
        <extend val="0"/>
        <outline val="0"/>
        <shadow val="0"/>
        <u val="none"/>
        <vertAlign val="baseline"/>
        <sz val="11"/>
        <color indexed="9"/>
        <name val="Calibri"/>
        <family val="2"/>
        <scheme val="none"/>
      </font>
      <fill>
        <patternFill patternType="none">
          <fgColor indexed="64"/>
          <bgColor auto="1"/>
        </patternFill>
      </fill>
      <alignment horizontal="general"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microsoft.com/office/2007/relationships/slicerCache" Target="slicerCaches/slicerCache1.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microsoft.com/office/2007/relationships/slicerCache" Target="slicerCaches/slicerCache2.xml"/></Relationships>
</file>

<file path=xl/drawings/drawing1.xml><?xml version="1.0" encoding="utf-8"?>
<xdr:wsDr xmlns:xdr="http://schemas.openxmlformats.org/drawingml/2006/spreadsheetDrawing" xmlns:a="http://schemas.openxmlformats.org/drawingml/2006/main">
  <xdr:twoCellAnchor editAs="absolute">
    <xdr:from>
      <xdr:col>4</xdr:col>
      <xdr:colOff>602415</xdr:colOff>
      <xdr:row>0</xdr:row>
      <xdr:rowOff>18142</xdr:rowOff>
    </xdr:from>
    <xdr:to>
      <xdr:col>13</xdr:col>
      <xdr:colOff>425997</xdr:colOff>
      <xdr:row>0</xdr:row>
      <xdr:rowOff>934355</xdr:rowOff>
    </xdr:to>
    <mc:AlternateContent xmlns:mc="http://schemas.openxmlformats.org/markup-compatibility/2006">
      <mc:Choice xmlns:sle15="http://schemas.microsoft.com/office/drawing/2012/slicer" Requires="sle15">
        <xdr:graphicFrame macro="">
          <xdr:nvGraphicFramePr>
            <xdr:cNvPr id="3" name="VICEPRESIDENCIA 2">
              <a:extLst>
                <a:ext uri="{FF2B5EF4-FFF2-40B4-BE49-F238E27FC236}">
                  <a16:creationId xmlns:a16="http://schemas.microsoft.com/office/drawing/2014/main" id="{C41CC753-456C-4AB2-9182-1EECAA9E9D50}"/>
                </a:ext>
              </a:extLst>
            </xdr:cNvPr>
            <xdr:cNvGraphicFramePr/>
          </xdr:nvGraphicFramePr>
          <xdr:xfrm>
            <a:off x="0" y="0"/>
            <a:ext cx="0" cy="0"/>
          </xdr:xfrm>
          <a:graphic>
            <a:graphicData uri="http://schemas.microsoft.com/office/drawing/2010/slicer">
              <sle:slicer xmlns:sle="http://schemas.microsoft.com/office/drawing/2010/slicer" name="VICEPRESIDENCIA 2"/>
            </a:graphicData>
          </a:graphic>
        </xdr:graphicFrame>
      </mc:Choice>
      <mc:Fallback>
        <xdr:sp macro="" textlink="">
          <xdr:nvSpPr>
            <xdr:cNvPr id="0" name=""/>
            <xdr:cNvSpPr>
              <a:spLocks noTextEdit="1"/>
            </xdr:cNvSpPr>
          </xdr:nvSpPr>
          <xdr:spPr>
            <a:xfrm>
              <a:off x="5237915" y="18142"/>
              <a:ext cx="6345939" cy="916213"/>
            </a:xfrm>
            <a:prstGeom prst="rect">
              <a:avLst/>
            </a:prstGeom>
            <a:solidFill>
              <a:prstClr val="white"/>
            </a:solidFill>
            <a:ln w="1">
              <a:solidFill>
                <a:prstClr val="green"/>
              </a:solidFill>
            </a:ln>
          </xdr:spPr>
          <xdr:txBody>
            <a:bodyPr vertOverflow="clip" horzOverflow="clip"/>
            <a:lstStyle/>
            <a:p>
              <a:r>
                <a:rPr lang="es-CO" sz="1100"/>
                <a:t>Esta forma representa una segmentación de tabla. Las segmentaciones de tabla no se admiten en esta versión de Excel.
Si la forma se modificó en una versión anterior de Excel o si el libro se guardó en Excel 2007 o en una versión anterior, no se podrá usar la segmentación.</a:t>
              </a:r>
            </a:p>
          </xdr:txBody>
        </xdr:sp>
      </mc:Fallback>
    </mc:AlternateContent>
    <xdr:clientData/>
  </xdr:twoCellAnchor>
  <xdr:twoCellAnchor editAs="absolute">
    <xdr:from>
      <xdr:col>3</xdr:col>
      <xdr:colOff>129420</xdr:colOff>
      <xdr:row>0</xdr:row>
      <xdr:rowOff>161472</xdr:rowOff>
    </xdr:from>
    <xdr:to>
      <xdr:col>4</xdr:col>
      <xdr:colOff>437849</xdr:colOff>
      <xdr:row>0</xdr:row>
      <xdr:rowOff>843643</xdr:rowOff>
    </xdr:to>
    <mc:AlternateContent xmlns:mc="http://schemas.openxmlformats.org/markup-compatibility/2006">
      <mc:Choice xmlns:sle15="http://schemas.microsoft.com/office/drawing/2012/slicer" Requires="sle15">
        <xdr:graphicFrame macro="">
          <xdr:nvGraphicFramePr>
            <xdr:cNvPr id="4" name="CM / SUC.">
              <a:extLst>
                <a:ext uri="{FF2B5EF4-FFF2-40B4-BE49-F238E27FC236}">
                  <a16:creationId xmlns:a16="http://schemas.microsoft.com/office/drawing/2014/main" id="{EDAA0768-EFDC-4706-87C6-AEA6470039FA}"/>
                </a:ext>
              </a:extLst>
            </xdr:cNvPr>
            <xdr:cNvGraphicFramePr/>
          </xdr:nvGraphicFramePr>
          <xdr:xfrm>
            <a:off x="0" y="0"/>
            <a:ext cx="0" cy="0"/>
          </xdr:xfrm>
          <a:graphic>
            <a:graphicData uri="http://schemas.microsoft.com/office/drawing/2010/slicer">
              <sle:slicer xmlns:sle="http://schemas.microsoft.com/office/drawing/2010/slicer" name="CM / SUC."/>
            </a:graphicData>
          </a:graphic>
        </xdr:graphicFrame>
      </mc:Choice>
      <mc:Fallback>
        <xdr:sp macro="" textlink="">
          <xdr:nvSpPr>
            <xdr:cNvPr id="0" name=""/>
            <xdr:cNvSpPr>
              <a:spLocks noTextEdit="1"/>
            </xdr:cNvSpPr>
          </xdr:nvSpPr>
          <xdr:spPr>
            <a:xfrm>
              <a:off x="3703563" y="161472"/>
              <a:ext cx="1369786" cy="682171"/>
            </a:xfrm>
            <a:prstGeom prst="rect">
              <a:avLst/>
            </a:prstGeom>
            <a:solidFill>
              <a:prstClr val="white"/>
            </a:solidFill>
            <a:ln w="1">
              <a:solidFill>
                <a:prstClr val="green"/>
              </a:solidFill>
            </a:ln>
          </xdr:spPr>
          <xdr:txBody>
            <a:bodyPr vertOverflow="clip" horzOverflow="clip"/>
            <a:lstStyle/>
            <a:p>
              <a:r>
                <a:rPr lang="es-CO" sz="1100"/>
                <a:t>Esta forma representa una segmentación de tabla. Las segmentaciones de tabla no se admiten en esta versión de Excel.
Si la forma se modificó en una versión anterior de Excel o si el libro se guardó en Excel 2007 o en una versión anterior, no se podrá usar la segmentación.</a:t>
              </a:r>
            </a:p>
          </xdr:txBody>
        </xdr:sp>
      </mc:Fallback>
    </mc:AlternateContent>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r0980nas\GABS\PROCESOS\BASE\BASE%20CONTROL%20TRAMI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s"/>
      <sheetName val="festivos"/>
      <sheetName val="ref"/>
      <sheetName val="referencia 2018"/>
      <sheetName val="Control Requerimientos"/>
      <sheetName val="PAA 2020"/>
      <sheetName val="seguimiento trimestral"/>
      <sheetName val="Hoja1"/>
      <sheetName val="PAA2021"/>
      <sheetName val="GABS"/>
      <sheetName val="Hoja2"/>
      <sheetName val="CANTIDADES"/>
      <sheetName val="pendientes PAA"/>
      <sheetName val=""/>
      <sheetName val="referencia_2018"/>
      <sheetName val="Control_Requerimientos"/>
      <sheetName val="PAA_2020"/>
      <sheetName val="seguimiento_trimestral"/>
      <sheetName val="pendientes_PAA"/>
    </sheetNames>
    <sheetDataSet>
      <sheetData sheetId="0"/>
      <sheetData sheetId="1"/>
      <sheetData sheetId="2"/>
      <sheetData sheetId="3">
        <row r="1">
          <cell r="A1" t="str">
            <v>presidencia_</v>
          </cell>
        </row>
        <row r="2">
          <cell r="A2" t="str">
            <v>secretaria_general</v>
          </cell>
        </row>
        <row r="3">
          <cell r="A3" t="str">
            <v>vicepresidencia_comercial_</v>
          </cell>
        </row>
        <row r="4">
          <cell r="A4" t="str">
            <v>vicepresidencia_desarrollo_corporativo</v>
          </cell>
        </row>
        <row r="5">
          <cell r="A5" t="str">
            <v>vicepresidencia_financiera</v>
          </cell>
        </row>
        <row r="6">
          <cell r="A6" t="str">
            <v>vicepresidencia_indemnizaciones</v>
          </cell>
        </row>
        <row r="7">
          <cell r="A7" t="str">
            <v>vicepresidencia_juridica</v>
          </cell>
        </row>
        <row r="8">
          <cell r="A8" t="str">
            <v>vicepresidencia_tecnica</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namedSheetViews/namedSheetView1.xml><?xml version="1.0" encoding="utf-8"?>
<namedSheetViews xmlns="http://schemas.microsoft.com/office/spreadsheetml/2019/namedsheetviews" xmlns:x="http://schemas.openxmlformats.org/spreadsheetml/2006/main" xmlns:mc="http://schemas.openxmlformats.org/markup-compatibility/2006" xmlns:x14="http://schemas.microsoft.com/office/spreadsheetml/2009/9/main" mc:Ignorable="x14">
  <namedSheetView name="Vista 1" id="{D816CCEC-E98C-4943-B7EC-17EEABB95A51}"/>
  <namedSheetView name="Vista 2" id="{22C3079B-06E4-4AF0-9DF0-AC6DD3C5C201}"/>
  <namedSheetView name="Vista 3" id="{365BB41D-FF7B-4723-AEA0-4D95F47C7DF0}"/>
  <namedSheetView name="Vista 4" id="{CC8BB4E6-B410-42D6-A21C-198E35DDCF80}"/>
  <namedSheetView name="Vista 5" id="{1A5ECB41-5EF3-4B13-A4D9-EAC6972D3210}"/>
</namedSheetViews>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aciónDeDatos_VICEPRESIDENCIA2" xr10:uid="{B0E80FEA-77F7-4A2F-B541-2C22D1AE47C6}" sourceName="VICEPRESIDENCIA">
  <extLst>
    <x:ext xmlns:x15="http://schemas.microsoft.com/office/spreadsheetml/2010/11/main" uri="{2F2917AC-EB37-4324-AD4E-5DD8C200BD13}">
      <x15:tableSlicerCache tableId="1" column="1"/>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aciónDeDatos_CM___SUC." xr10:uid="{E5343D60-1063-4069-B6FE-C91A3D6779D4}" sourceName="CM / SUC.">
  <extLst>
    <x:ext xmlns:x15="http://schemas.microsoft.com/office/spreadsheetml/2010/11/main" uri="{2F2917AC-EB37-4324-AD4E-5DD8C200BD13}">
      <x15:tableSlicerCache tableId="1" column="18"/>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VICEPRESIDENCIA 2" xr10:uid="{25C53EC4-18C1-492A-B043-1D01ADF615A2}" cache="SegmentaciónDeDatos_VICEPRESIDENCIA2" caption="VICEPRESIDENCIA" startItem="3" columnCount="3" style="SlicerStyleDark6" rowHeight="241300"/>
  <slicer name="CM / SUC." xr10:uid="{7E5681C9-9D0D-4A3C-89D6-C43118B8A121}" cache="SegmentaciónDeDatos_CM___SUC." caption="CM / SUC." columnCount="2" style="SlicerStyleDark6"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89B5E24-A8C6-4942-B768-9B129037EF58}" name="Tabla1513" displayName="Tabla1513" ref="A2:AA275" totalsRowCount="1" headerRowDxfId="59" dataDxfId="54" totalsRowDxfId="58" headerRowBorderDxfId="56" tableBorderDxfId="57" totalsRowBorderDxfId="55">
  <autoFilter ref="A2:AA274" xr:uid="{CB3AD687-7584-4110-A215-4ECC1DF649D6}"/>
  <tableColumns count="27">
    <tableColumn id="18" xr3:uid="{01585CC1-9B2C-4569-B9C9-A9DB88D36228}" name="CM / SUC." totalsRowFunction="count" dataDxfId="53" totalsRowDxfId="26"/>
    <tableColumn id="1" xr3:uid="{EE40E5C7-6E36-4F0F-8DE9-4C377B0BF9C1}" name="VICEPRESIDENCIA" totalsRowFunction="count" dataDxfId="52" totalsRowDxfId="25"/>
    <tableColumn id="2" xr3:uid="{49DD8F02-8AC3-4548-9E1F-69045A7DA93E}" name="ÁREA QUE CONTRATA " totalsRowFunction="count" dataDxfId="51" totalsRowDxfId="24"/>
    <tableColumn id="26" xr3:uid="{B1A39A67-82C2-422D-A7F6-C8FDFE0B6DB5}" name="MODALIDAD CONTRATACIÓN" totalsRowFunction="count" dataDxfId="50" totalsRowDxfId="23"/>
    <tableColumn id="3" xr3:uid="{CFAD93FE-E730-4CDA-ADB8-6A623ABA4006}" name="N° DE CONTRATO" totalsRowFunction="count" dataDxfId="49" totalsRowDxfId="22"/>
    <tableColumn id="20" xr3:uid="{7E2676C4-E888-4490-9871-763119034E96}" name="FECHA SUSCRIPCIÓN CONTRATO" dataDxfId="48" totalsRowDxfId="21"/>
    <tableColumn id="4" xr3:uid="{B29BCC9A-5D02-4D4C-BF41-22D2AD97CF91}" name="CLASE DE CONTRATO" totalsRowFunction="count" dataDxfId="47" totalsRowDxfId="20"/>
    <tableColumn id="5" xr3:uid="{4F978565-15DB-4C94-9643-A2DF7093264A}" name="OBJETO DEL CONTRATO" dataDxfId="46" totalsRowDxfId="19"/>
    <tableColumn id="10" xr3:uid="{39F58A87-8E98-4951-9CE6-BC4D369520E5}" name="VALOR INICIAL DEL CONTRATO CON IVA" totalsRowFunction="sum" dataDxfId="45" totalsRowDxfId="18" dataCellStyle="Moneda [0]"/>
    <tableColumn id="24" xr3:uid="{5FB7304A-91F0-4A96-A669-983D6198B832}" name="CONTRATISTA NATURALEZA" totalsRowFunction="count" dataDxfId="44" totalsRowDxfId="17" dataCellStyle="Moneda [0]"/>
    <tableColumn id="7" xr3:uid="{BAAFB8F5-C02E-4D9E-9DC3-D9DC8043504E}" name="TIPO DE IDENTIFICACIÓN CONTRATISTA" totalsRowFunction="count" dataDxfId="43" totalsRowDxfId="16"/>
    <tableColumn id="8" xr3:uid="{116B26CA-C6B4-48B8-AC3F-CDE2EF209D9C}" name="NÚMERO IDENTIFICACIÓN" dataDxfId="42" totalsRowDxfId="15"/>
    <tableColumn id="9" xr3:uid="{2BB93525-4BA4-497B-85E0-6A20AA759492}" name="CONTRATISTA: DÍGITO DE VERIFICACIÓN (NIT o RUT) " dataDxfId="41" totalsRowDxfId="14"/>
    <tableColumn id="6" xr3:uid="{56F7233C-6134-463D-84D4-9048072DE2CB}" name="NOMBRE / RAZÓN SOCIAL DEL CONTRATISTA" totalsRowFunction="count" dataDxfId="40" totalsRowDxfId="13"/>
    <tableColumn id="32" xr3:uid="{C6C1FB9F-7AF6-4FEF-9AD3-3156F578F5C5}" name="ADICIONES_x000a_(SI / NO)" totalsRowFunction="count" dataDxfId="39" totalsRowDxfId="12"/>
    <tableColumn id="11" xr3:uid="{FF015398-F099-440E-A971-C7CBB33659A4}" name="VALOR DE LAS ADICIONES CON IVA" totalsRowFunction="sum" dataDxfId="38" totalsRowDxfId="11" dataCellStyle="Moneda [0]"/>
    <tableColumn id="25" xr3:uid="{D2481446-4C9E-4273-B449-13E9C881AE8F}" name="VALOR TOTAL DEL CONTRATO CON IVA (VALOR INICIAL + ADICIONES) " totalsRowFunction="sum" dataDxfId="37" totalsRowDxfId="10" dataCellStyle="Moneda [0]">
      <calculatedColumnFormula>+Tabla1513[[#This Row],[VALOR INICIAL DEL CONTRATO CON IVA]]+Tabla1513[[#This Row],[VALOR DE LAS ADICIONES CON IVA]]</calculatedColumnFormula>
    </tableColumn>
    <tableColumn id="28" xr3:uid="{E3AFD6E2-C459-492E-A081-B06FA95043B7}" name="PLAZO DEL CONTRATO (inicial)_x000a_(días)" dataDxfId="36" totalsRowDxfId="9" dataCellStyle="Moneda [0]">
      <calculatedColumnFormula>+Tabla1513[[#This Row],[FECHA TERMINACIÓN CONTRATO]]-Tabla1513[[#This Row],[FECHA INICIO CONTRATO]]</calculatedColumnFormula>
    </tableColumn>
    <tableColumn id="33" xr3:uid="{D54FF07C-D76A-44F5-BAE7-6D68CD248EC1}" name="PRÓRROGA_x000a_(SI / NO)" totalsRowFunction="count" dataDxfId="35" totalsRowDxfId="8" dataCellStyle="Moneda [0]"/>
    <tableColumn id="29" xr3:uid="{2EFC920A-5365-4A88-8613-E86FF943F262}" name="ADICIONES: NÚMERO DE DÍAS" dataDxfId="34" totalsRowDxfId="7" dataCellStyle="Moneda [0]"/>
    <tableColumn id="12" xr3:uid="{77EDA3FD-097C-4967-ABC0-59426B321949}" name="FECHA INICIO CONTRATO" totalsRowFunction="count" dataDxfId="33" totalsRowDxfId="6"/>
    <tableColumn id="13" xr3:uid="{FF24E442-AFE8-4F28-B8AE-936146A134FC}" name="FECHA TERMINACIÓN CONTRATO" totalsRowFunction="count" dataDxfId="32" totalsRowDxfId="5"/>
    <tableColumn id="14" xr3:uid="{A490F338-F4EC-440D-A232-4C1C953BB905}" name="FIN CONTRATO_x000a_(actual con prórrogas)" totalsRowFunction="count" dataDxfId="31" totalsRowDxfId="4"/>
    <tableColumn id="27" xr3:uid="{27AB959D-F824-4C34-84C3-811C4453CDE5}" name="ESTADO DEL CONTRATO (EN EJECUCIÓN, EN LIQUIDACIÓN, POR LIQUIDAR, NO SE LIQUIDA)" totalsRowFunction="count" dataDxfId="30" totalsRowDxfId="3"/>
    <tableColumn id="15" xr3:uid="{A681568E-86EC-468C-9649-854A6EAC2B9F}" name="PORCENTAJE DE AVANCE FÍSICO REAL 1ER TRIMESTRE 2024" totalsRowFunction="count" dataDxfId="29" totalsRowDxfId="2"/>
    <tableColumn id="16" xr3:uid="{2FC5359F-AB30-4C39-8633-4C501AA2D5F4}" name="PORCENTAJE AVANCE PRESUPUESTAL_x000a_1ER TRIMESTRE 2024" totalsRowFunction="count" dataDxfId="28" totalsRowDxfId="1"/>
    <tableColumn id="31" xr3:uid="{75FDCC54-D995-485E-8EC6-DA467DF662CD}" name="AÑO" totalsRowFunction="count" dataDxfId="27" totalsRowDxfId="0"/>
  </tableColumns>
  <tableStyleInfo name="TableStyleLight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9/04/relationships/namedSheetView" Target="../namedSheetViews/namedSheetView1.xml"/><Relationship Id="rId4" Type="http://schemas.microsoft.com/office/2007/relationships/slicer" Target="../slicers/slicer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3F85A2-1C19-4824-BF7A-7A4A332DDBC3}">
  <dimension ref="A1:AA281"/>
  <sheetViews>
    <sheetView showGridLines="0" tabSelected="1" zoomScale="70" zoomScaleNormal="70" workbookViewId="0">
      <selection activeCell="X1" sqref="X1:X1048576"/>
    </sheetView>
  </sheetViews>
  <sheetFormatPr baseColWidth="10" defaultColWidth="11.453125" defaultRowHeight="77.5" customHeight="1" x14ac:dyDescent="0.35"/>
  <cols>
    <col min="1" max="1" width="10.54296875" style="1" customWidth="1"/>
    <col min="2" max="2" width="23.08984375" style="1" customWidth="1"/>
    <col min="3" max="3" width="17.54296875" style="6" bestFit="1" customWidth="1"/>
    <col min="4" max="4" width="15.1796875" style="1" customWidth="1"/>
    <col min="5" max="5" width="15.26953125" style="1" customWidth="1"/>
    <col min="6" max="6" width="14" style="6" customWidth="1"/>
    <col min="7" max="7" width="17" style="1" customWidth="1"/>
    <col min="8" max="8" width="27.7265625" style="1" customWidth="1"/>
    <col min="9" max="9" width="19.1796875" style="1" bestFit="1" customWidth="1"/>
    <col min="10" max="10" width="15" style="1" hidden="1" customWidth="1"/>
    <col min="11" max="11" width="15.08984375" style="10" hidden="1" customWidth="1"/>
    <col min="12" max="12" width="16.90625" style="10" hidden="1" customWidth="1"/>
    <col min="13" max="13" width="14.6328125" style="1" hidden="1" customWidth="1"/>
    <col min="14" max="14" width="24" style="1" customWidth="1"/>
    <col min="15" max="15" width="12.6328125" style="1" customWidth="1"/>
    <col min="16" max="16" width="17.453125" style="1" bestFit="1" customWidth="1"/>
    <col min="17" max="17" width="19.6328125" style="1" customWidth="1"/>
    <col min="18" max="18" width="13.7265625" style="1" customWidth="1"/>
    <col min="19" max="19" width="17.26953125" style="1" bestFit="1" customWidth="1"/>
    <col min="20" max="20" width="14" style="1" customWidth="1"/>
    <col min="21" max="21" width="15.81640625" style="1" bestFit="1" customWidth="1"/>
    <col min="22" max="22" width="19.453125" style="1" customWidth="1"/>
    <col min="23" max="24" width="18" style="1" customWidth="1"/>
    <col min="25" max="25" width="18.7265625" style="1" customWidth="1"/>
    <col min="26" max="26" width="18.6328125" style="1" customWidth="1"/>
    <col min="27" max="27" width="13" style="1" customWidth="1"/>
    <col min="28" max="16384" width="11.453125" style="1"/>
  </cols>
  <sheetData>
    <row r="1" spans="1:27" ht="77.5" customHeight="1" x14ac:dyDescent="0.35">
      <c r="A1" s="53" t="s">
        <v>941</v>
      </c>
      <c r="C1" s="2"/>
      <c r="D1" s="2"/>
      <c r="E1" s="2"/>
      <c r="F1" s="2"/>
      <c r="G1" s="2"/>
      <c r="H1" s="2"/>
      <c r="I1" s="2"/>
      <c r="J1" s="2"/>
      <c r="K1" s="2"/>
      <c r="L1" s="2"/>
      <c r="M1" s="2"/>
      <c r="N1" s="3"/>
      <c r="O1" s="2"/>
      <c r="P1" s="2"/>
      <c r="Q1" s="2"/>
      <c r="R1" s="2"/>
      <c r="S1" s="2"/>
    </row>
    <row r="2" spans="1:27" ht="85.5" customHeight="1" x14ac:dyDescent="0.35">
      <c r="A2" s="4" t="s">
        <v>0</v>
      </c>
      <c r="B2" s="4" t="s">
        <v>1</v>
      </c>
      <c r="C2" s="4" t="s">
        <v>2</v>
      </c>
      <c r="D2" s="4" t="s">
        <v>3</v>
      </c>
      <c r="E2" s="5" t="s">
        <v>4</v>
      </c>
      <c r="F2" s="5" t="s">
        <v>5</v>
      </c>
      <c r="G2" s="4" t="s">
        <v>6</v>
      </c>
      <c r="H2" s="4" t="s">
        <v>7</v>
      </c>
      <c r="I2" s="4" t="s">
        <v>8</v>
      </c>
      <c r="J2" s="4" t="s">
        <v>9</v>
      </c>
      <c r="K2" s="4" t="s">
        <v>10</v>
      </c>
      <c r="L2" s="4" t="s">
        <v>11</v>
      </c>
      <c r="M2" s="4" t="s">
        <v>12</v>
      </c>
      <c r="N2" s="4" t="s">
        <v>13</v>
      </c>
      <c r="O2" s="5" t="s">
        <v>14</v>
      </c>
      <c r="P2" s="4" t="s">
        <v>15</v>
      </c>
      <c r="Q2" s="11" t="s">
        <v>16</v>
      </c>
      <c r="R2" s="11" t="s">
        <v>17</v>
      </c>
      <c r="S2" s="11" t="s">
        <v>18</v>
      </c>
      <c r="T2" s="12" t="s">
        <v>19</v>
      </c>
      <c r="U2" s="12" t="s">
        <v>20</v>
      </c>
      <c r="V2" s="12" t="s">
        <v>21</v>
      </c>
      <c r="W2" s="12" t="s">
        <v>22</v>
      </c>
      <c r="X2" s="12" t="s">
        <v>23</v>
      </c>
      <c r="Y2" s="13" t="s">
        <v>24</v>
      </c>
      <c r="Z2" s="13" t="s">
        <v>25</v>
      </c>
      <c r="AA2" s="11" t="s">
        <v>26</v>
      </c>
    </row>
    <row r="3" spans="1:27" ht="77.5" customHeight="1" x14ac:dyDescent="0.35">
      <c r="A3" s="14" t="s">
        <v>27</v>
      </c>
      <c r="B3" s="15" t="s">
        <v>28</v>
      </c>
      <c r="C3" s="15" t="s">
        <v>29</v>
      </c>
      <c r="D3" s="15" t="s">
        <v>30</v>
      </c>
      <c r="E3" s="16" t="s">
        <v>31</v>
      </c>
      <c r="F3" s="17">
        <v>35674</v>
      </c>
      <c r="G3" s="18" t="s">
        <v>32</v>
      </c>
      <c r="H3" s="19" t="s">
        <v>33</v>
      </c>
      <c r="I3" s="20">
        <v>4158110</v>
      </c>
      <c r="J3" s="15" t="s">
        <v>34</v>
      </c>
      <c r="K3" s="15" t="s">
        <v>35</v>
      </c>
      <c r="L3" s="21">
        <v>51973011</v>
      </c>
      <c r="M3" s="15"/>
      <c r="N3" s="15" t="s">
        <v>36</v>
      </c>
      <c r="O3" s="16" t="s">
        <v>37</v>
      </c>
      <c r="P3" s="22">
        <v>41930527.140000001</v>
      </c>
      <c r="Q3" s="23">
        <f>+Tabla1513[[#This Row],[VALOR INICIAL DEL CONTRATO CON IVA]]+Tabla1513[[#This Row],[VALOR DE LAS ADICIONES CON IVA]]</f>
        <v>46088637.140000001</v>
      </c>
      <c r="R3" s="24"/>
      <c r="S3" s="16" t="s">
        <v>37</v>
      </c>
      <c r="T3" s="25">
        <f>+Tabla1513[[#This Row],[FIN CONTRATO
(actual con prórrogas)]]-Tabla1513[[#This Row],[FECHA INICIO CONTRATO]]</f>
        <v>9800</v>
      </c>
      <c r="U3" s="26">
        <v>35674</v>
      </c>
      <c r="V3" s="27" t="s">
        <v>38</v>
      </c>
      <c r="W3" s="27">
        <v>45474</v>
      </c>
      <c r="X3" s="28" t="s">
        <v>39</v>
      </c>
      <c r="Y3" s="29">
        <v>0.57999999999999996</v>
      </c>
      <c r="Z3" s="29">
        <v>0.57999999999999996</v>
      </c>
      <c r="AA3" s="30">
        <v>1997</v>
      </c>
    </row>
    <row r="4" spans="1:27" ht="89" customHeight="1" x14ac:dyDescent="0.35">
      <c r="A4" s="14" t="s">
        <v>27</v>
      </c>
      <c r="B4" s="15" t="s">
        <v>28</v>
      </c>
      <c r="C4" s="15" t="s">
        <v>40</v>
      </c>
      <c r="D4" s="15" t="s">
        <v>30</v>
      </c>
      <c r="E4" s="16" t="s">
        <v>41</v>
      </c>
      <c r="F4" s="17">
        <v>35749</v>
      </c>
      <c r="G4" s="18" t="s">
        <v>32</v>
      </c>
      <c r="H4" s="19" t="s">
        <v>42</v>
      </c>
      <c r="I4" s="20">
        <v>18000000</v>
      </c>
      <c r="J4" s="15" t="s">
        <v>34</v>
      </c>
      <c r="K4" s="15" t="s">
        <v>35</v>
      </c>
      <c r="L4" s="21">
        <v>14206224</v>
      </c>
      <c r="M4" s="15"/>
      <c r="N4" s="15" t="s">
        <v>43</v>
      </c>
      <c r="O4" s="16" t="s">
        <v>37</v>
      </c>
      <c r="P4" s="22">
        <v>551796174</v>
      </c>
      <c r="Q4" s="23">
        <f>+Tabla1513[[#This Row],[VALOR INICIAL DEL CONTRATO CON IVA]]+Tabla1513[[#This Row],[VALOR DE LAS ADICIONES CON IVA]]</f>
        <v>569796174</v>
      </c>
      <c r="R4" s="24"/>
      <c r="S4" s="16" t="s">
        <v>37</v>
      </c>
      <c r="T4" s="25">
        <f>+Tabla1513[[#This Row],[FIN CONTRATO
(actual con prórrogas)]]-Tabla1513[[#This Row],[FECHA INICIO CONTRATO]]</f>
        <v>9862</v>
      </c>
      <c r="U4" s="26">
        <v>35749</v>
      </c>
      <c r="V4" s="27" t="s">
        <v>38</v>
      </c>
      <c r="W4" s="27">
        <v>45611</v>
      </c>
      <c r="X4" s="28" t="s">
        <v>39</v>
      </c>
      <c r="Y4" s="29">
        <v>0.42</v>
      </c>
      <c r="Z4" s="29">
        <v>0.42</v>
      </c>
      <c r="AA4" s="30">
        <v>1997</v>
      </c>
    </row>
    <row r="5" spans="1:27" ht="77.5" customHeight="1" x14ac:dyDescent="0.35">
      <c r="A5" s="14" t="s">
        <v>27</v>
      </c>
      <c r="B5" s="15" t="s">
        <v>28</v>
      </c>
      <c r="C5" s="18" t="s">
        <v>44</v>
      </c>
      <c r="D5" s="15" t="s">
        <v>30</v>
      </c>
      <c r="E5" s="16" t="s">
        <v>45</v>
      </c>
      <c r="F5" s="17">
        <v>36000</v>
      </c>
      <c r="G5" s="18" t="s">
        <v>32</v>
      </c>
      <c r="H5" s="19" t="s">
        <v>46</v>
      </c>
      <c r="I5" s="20">
        <v>103624420</v>
      </c>
      <c r="J5" s="15" t="s">
        <v>47</v>
      </c>
      <c r="K5" s="15" t="s">
        <v>48</v>
      </c>
      <c r="L5" s="21">
        <v>891001109</v>
      </c>
      <c r="M5" s="15" t="s">
        <v>49</v>
      </c>
      <c r="N5" s="15" t="s">
        <v>50</v>
      </c>
      <c r="O5" s="16" t="s">
        <v>37</v>
      </c>
      <c r="P5" s="22">
        <v>103624420</v>
      </c>
      <c r="Q5" s="23">
        <f>+Tabla1513[[#This Row],[VALOR INICIAL DEL CONTRATO CON IVA]]+Tabla1513[[#This Row],[VALOR DE LAS ADICIONES CON IVA]]</f>
        <v>207248840</v>
      </c>
      <c r="R5" s="24"/>
      <c r="S5" s="16" t="s">
        <v>37</v>
      </c>
      <c r="T5" s="25">
        <f>+Tabla1513[[#This Row],[FIN CONTRATO
(actual con prórrogas)]]-Tabla1513[[#This Row],[FECHA INICIO CONTRATO]]</f>
        <v>9496</v>
      </c>
      <c r="U5" s="26">
        <v>35977</v>
      </c>
      <c r="V5" s="27" t="s">
        <v>38</v>
      </c>
      <c r="W5" s="27">
        <v>45473</v>
      </c>
      <c r="X5" s="28" t="s">
        <v>39</v>
      </c>
      <c r="Y5" s="29">
        <v>0.75</v>
      </c>
      <c r="Z5" s="29">
        <v>0.75</v>
      </c>
      <c r="AA5" s="30">
        <v>1998</v>
      </c>
    </row>
    <row r="6" spans="1:27" ht="79.5" customHeight="1" x14ac:dyDescent="0.35">
      <c r="A6" s="14" t="s">
        <v>51</v>
      </c>
      <c r="B6" s="15" t="s">
        <v>52</v>
      </c>
      <c r="C6" s="15" t="s">
        <v>53</v>
      </c>
      <c r="D6" s="15" t="s">
        <v>30</v>
      </c>
      <c r="E6" s="16" t="s">
        <v>54</v>
      </c>
      <c r="F6" s="17">
        <v>36770</v>
      </c>
      <c r="G6" s="18" t="s">
        <v>32</v>
      </c>
      <c r="H6" s="19" t="s">
        <v>55</v>
      </c>
      <c r="I6" s="20">
        <v>4200000</v>
      </c>
      <c r="J6" s="15" t="s">
        <v>34</v>
      </c>
      <c r="K6" s="15" t="s">
        <v>35</v>
      </c>
      <c r="L6" s="21">
        <v>41607866</v>
      </c>
      <c r="M6" s="15"/>
      <c r="N6" s="15" t="s">
        <v>56</v>
      </c>
      <c r="O6" s="16" t="s">
        <v>37</v>
      </c>
      <c r="P6" s="22">
        <v>295820563</v>
      </c>
      <c r="Q6" s="23">
        <f>+Tabla1513[[#This Row],[VALOR INICIAL DEL CONTRATO CON IVA]]+Tabla1513[[#This Row],[VALOR DE LAS ADICIONES CON IVA]]</f>
        <v>300020563</v>
      </c>
      <c r="R6" s="24"/>
      <c r="S6" s="16" t="s">
        <v>37</v>
      </c>
      <c r="T6" s="25">
        <f>+Tabla1513[[#This Row],[FIN CONTRATO
(actual con prórrogas)]]-Tabla1513[[#This Row],[FECHA INICIO CONTRATO]]</f>
        <v>8673</v>
      </c>
      <c r="U6" s="26">
        <v>36739</v>
      </c>
      <c r="V6" s="27" t="s">
        <v>38</v>
      </c>
      <c r="W6" s="27">
        <v>45412</v>
      </c>
      <c r="X6" s="28" t="s">
        <v>39</v>
      </c>
      <c r="Y6" s="29">
        <v>0.57999999999999996</v>
      </c>
      <c r="Z6" s="29">
        <v>0.98</v>
      </c>
      <c r="AA6" s="30">
        <v>2000</v>
      </c>
    </row>
    <row r="7" spans="1:27" ht="87" customHeight="1" x14ac:dyDescent="0.35">
      <c r="A7" s="14" t="s">
        <v>51</v>
      </c>
      <c r="B7" s="15" t="s">
        <v>52</v>
      </c>
      <c r="C7" s="15" t="s">
        <v>53</v>
      </c>
      <c r="D7" s="15" t="s">
        <v>30</v>
      </c>
      <c r="E7" s="16" t="s">
        <v>57</v>
      </c>
      <c r="F7" s="17">
        <v>36739</v>
      </c>
      <c r="G7" s="18" t="s">
        <v>32</v>
      </c>
      <c r="H7" s="19" t="s">
        <v>58</v>
      </c>
      <c r="I7" s="20">
        <v>24240000</v>
      </c>
      <c r="J7" s="15" t="s">
        <v>34</v>
      </c>
      <c r="K7" s="15" t="s">
        <v>35</v>
      </c>
      <c r="L7" s="21">
        <v>4506637</v>
      </c>
      <c r="M7" s="15"/>
      <c r="N7" s="15" t="s">
        <v>59</v>
      </c>
      <c r="O7" s="16" t="s">
        <v>37</v>
      </c>
      <c r="P7" s="22">
        <v>1357069818</v>
      </c>
      <c r="Q7" s="23">
        <f>+Tabla1513[[#This Row],[VALOR INICIAL DEL CONTRATO CON IVA]]+Tabla1513[[#This Row],[VALOR DE LAS ADICIONES CON IVA]]</f>
        <v>1381309818</v>
      </c>
      <c r="R7" s="24"/>
      <c r="S7" s="16" t="s">
        <v>37</v>
      </c>
      <c r="T7" s="25">
        <f>+Tabla1513[[#This Row],[FIN CONTRATO
(actual con prórrogas)]]-Tabla1513[[#This Row],[FECHA INICIO CONTRATO]]</f>
        <v>8734</v>
      </c>
      <c r="U7" s="26">
        <v>36770</v>
      </c>
      <c r="V7" s="27" t="s">
        <v>38</v>
      </c>
      <c r="W7" s="27">
        <v>45504</v>
      </c>
      <c r="X7" s="28" t="s">
        <v>39</v>
      </c>
      <c r="Y7" s="29">
        <v>0.67</v>
      </c>
      <c r="Z7" s="29">
        <v>0.57999999999999996</v>
      </c>
      <c r="AA7" s="30">
        <v>2000</v>
      </c>
    </row>
    <row r="8" spans="1:27" ht="77.5" customHeight="1" x14ac:dyDescent="0.35">
      <c r="A8" s="14" t="s">
        <v>27</v>
      </c>
      <c r="B8" s="15" t="s">
        <v>28</v>
      </c>
      <c r="C8" s="18" t="s">
        <v>60</v>
      </c>
      <c r="D8" s="15" t="s">
        <v>30</v>
      </c>
      <c r="E8" s="16" t="s">
        <v>61</v>
      </c>
      <c r="F8" s="17">
        <v>36892</v>
      </c>
      <c r="G8" s="18" t="s">
        <v>32</v>
      </c>
      <c r="H8" s="19" t="s">
        <v>62</v>
      </c>
      <c r="I8" s="20">
        <v>1071993</v>
      </c>
      <c r="J8" s="15" t="s">
        <v>34</v>
      </c>
      <c r="K8" s="15" t="s">
        <v>35</v>
      </c>
      <c r="L8" s="21">
        <v>8692230</v>
      </c>
      <c r="M8" s="15"/>
      <c r="N8" s="15" t="s">
        <v>63</v>
      </c>
      <c r="O8" s="16" t="s">
        <v>37</v>
      </c>
      <c r="P8" s="22">
        <v>73814129</v>
      </c>
      <c r="Q8" s="23">
        <f>+Tabla1513[[#This Row],[VALOR INICIAL DEL CONTRATO CON IVA]]+Tabla1513[[#This Row],[VALOR DE LAS ADICIONES CON IVA]]</f>
        <v>74886122</v>
      </c>
      <c r="R8" s="24"/>
      <c r="S8" s="16" t="s">
        <v>37</v>
      </c>
      <c r="T8" s="25">
        <f>+Tabla1513[[#This Row],[FIN CONTRATO
(actual con prórrogas)]]-Tabla1513[[#This Row],[FECHA INICIO CONTRATO]]</f>
        <v>8765</v>
      </c>
      <c r="U8" s="26">
        <v>36892</v>
      </c>
      <c r="V8" s="27" t="s">
        <v>38</v>
      </c>
      <c r="W8" s="27">
        <v>45657</v>
      </c>
      <c r="X8" s="28" t="s">
        <v>39</v>
      </c>
      <c r="Y8" s="29">
        <v>0.33</v>
      </c>
      <c r="Z8" s="29">
        <v>0.33</v>
      </c>
      <c r="AA8" s="30">
        <v>2001</v>
      </c>
    </row>
    <row r="9" spans="1:27" ht="93" customHeight="1" x14ac:dyDescent="0.35">
      <c r="A9" s="14" t="s">
        <v>27</v>
      </c>
      <c r="B9" s="15" t="s">
        <v>28</v>
      </c>
      <c r="C9" s="15" t="s">
        <v>64</v>
      </c>
      <c r="D9" s="15" t="s">
        <v>30</v>
      </c>
      <c r="E9" s="16" t="s">
        <v>65</v>
      </c>
      <c r="F9" s="17">
        <v>38626</v>
      </c>
      <c r="G9" s="18" t="s">
        <v>32</v>
      </c>
      <c r="H9" s="19" t="s">
        <v>66</v>
      </c>
      <c r="I9" s="20">
        <v>97077582</v>
      </c>
      <c r="J9" s="15" t="s">
        <v>47</v>
      </c>
      <c r="K9" s="15" t="s">
        <v>48</v>
      </c>
      <c r="L9" s="21">
        <v>891412384</v>
      </c>
      <c r="M9" s="15" t="s">
        <v>67</v>
      </c>
      <c r="N9" s="15" t="s">
        <v>68</v>
      </c>
      <c r="O9" s="16" t="s">
        <v>37</v>
      </c>
      <c r="P9" s="22">
        <f>97077582+106086378</f>
        <v>203163960</v>
      </c>
      <c r="Q9" s="23">
        <f>+Tabla1513[[#This Row],[VALOR INICIAL DEL CONTRATO CON IVA]]+Tabla1513[[#This Row],[VALOR DE LAS ADICIONES CON IVA]]</f>
        <v>300241542</v>
      </c>
      <c r="R9" s="24"/>
      <c r="S9" s="16" t="s">
        <v>37</v>
      </c>
      <c r="T9" s="25">
        <f>+Tabla1513[[#This Row],[FIN CONTRATO
(actual con prórrogas)]]-Tabla1513[[#This Row],[FECHA INICIO CONTRATO]]</f>
        <v>6970</v>
      </c>
      <c r="U9" s="26">
        <v>38687</v>
      </c>
      <c r="V9" s="27" t="s">
        <v>38</v>
      </c>
      <c r="W9" s="27">
        <v>45657</v>
      </c>
      <c r="X9" s="28" t="s">
        <v>39</v>
      </c>
      <c r="Y9" s="29">
        <v>0.25</v>
      </c>
      <c r="Z9" s="29">
        <v>0.25</v>
      </c>
      <c r="AA9" s="30">
        <v>2005</v>
      </c>
    </row>
    <row r="10" spans="1:27" ht="77.5" customHeight="1" x14ac:dyDescent="0.35">
      <c r="A10" s="14" t="s">
        <v>27</v>
      </c>
      <c r="B10" s="15" t="s">
        <v>28</v>
      </c>
      <c r="C10" s="15" t="s">
        <v>69</v>
      </c>
      <c r="D10" s="15" t="s">
        <v>30</v>
      </c>
      <c r="E10" s="16" t="s">
        <v>70</v>
      </c>
      <c r="F10" s="17">
        <v>38504</v>
      </c>
      <c r="G10" s="18" t="s">
        <v>32</v>
      </c>
      <c r="H10" s="19" t="s">
        <v>71</v>
      </c>
      <c r="I10" s="20">
        <v>62091653</v>
      </c>
      <c r="J10" s="15" t="s">
        <v>47</v>
      </c>
      <c r="K10" s="15" t="s">
        <v>48</v>
      </c>
      <c r="L10" s="21">
        <v>822000127</v>
      </c>
      <c r="M10" s="15" t="s">
        <v>72</v>
      </c>
      <c r="N10" s="15" t="s">
        <v>73</v>
      </c>
      <c r="O10" s="16" t="s">
        <v>37</v>
      </c>
      <c r="P10" s="22">
        <v>75379836</v>
      </c>
      <c r="Q10" s="23">
        <f>+Tabla1513[[#This Row],[VALOR INICIAL DEL CONTRATO CON IVA]]+Tabla1513[[#This Row],[VALOR DE LAS ADICIONES CON IVA]]</f>
        <v>137471489</v>
      </c>
      <c r="R10" s="24"/>
      <c r="S10" s="16" t="s">
        <v>37</v>
      </c>
      <c r="T10" s="25">
        <f>+Tabla1513[[#This Row],[FIN CONTRATO
(actual con prórrogas)]]-Tabla1513[[#This Row],[FECHA INICIO CONTRATO]]</f>
        <v>6938</v>
      </c>
      <c r="U10" s="26">
        <v>38504</v>
      </c>
      <c r="V10" s="27" t="s">
        <v>38</v>
      </c>
      <c r="W10" s="27">
        <v>45442</v>
      </c>
      <c r="X10" s="28" t="s">
        <v>39</v>
      </c>
      <c r="Y10" s="29">
        <v>0.6</v>
      </c>
      <c r="Z10" s="29">
        <v>0.6</v>
      </c>
      <c r="AA10" s="30">
        <v>2005</v>
      </c>
    </row>
    <row r="11" spans="1:27" ht="77.5" customHeight="1" x14ac:dyDescent="0.35">
      <c r="A11" s="14" t="s">
        <v>27</v>
      </c>
      <c r="B11" s="15" t="s">
        <v>28</v>
      </c>
      <c r="C11" s="15" t="s">
        <v>40</v>
      </c>
      <c r="D11" s="15" t="s">
        <v>30</v>
      </c>
      <c r="E11" s="16" t="s">
        <v>74</v>
      </c>
      <c r="F11" s="17">
        <v>38980</v>
      </c>
      <c r="G11" s="18" t="s">
        <v>32</v>
      </c>
      <c r="H11" s="19" t="s">
        <v>75</v>
      </c>
      <c r="I11" s="20">
        <v>15000000</v>
      </c>
      <c r="J11" s="15" t="s">
        <v>34</v>
      </c>
      <c r="K11" s="15" t="s">
        <v>35</v>
      </c>
      <c r="L11" s="21">
        <v>14206224</v>
      </c>
      <c r="M11" s="15"/>
      <c r="N11" s="15" t="s">
        <v>43</v>
      </c>
      <c r="O11" s="16" t="s">
        <v>37</v>
      </c>
      <c r="P11" s="22">
        <v>314450314</v>
      </c>
      <c r="Q11" s="23">
        <f>+Tabla1513[[#This Row],[VALOR INICIAL DEL CONTRATO CON IVA]]+Tabla1513[[#This Row],[VALOR DE LAS ADICIONES CON IVA]]</f>
        <v>329450314</v>
      </c>
      <c r="R11" s="24"/>
      <c r="S11" s="16" t="s">
        <v>37</v>
      </c>
      <c r="T11" s="25">
        <f>+Tabla1513[[#This Row],[FIN CONTRATO
(actual con prórrogas)]]-Tabla1513[[#This Row],[FECHA INICIO CONTRATO]]</f>
        <v>6575</v>
      </c>
      <c r="U11" s="26">
        <v>38980</v>
      </c>
      <c r="V11" s="27" t="s">
        <v>38</v>
      </c>
      <c r="W11" s="27">
        <v>45555</v>
      </c>
      <c r="X11" s="28" t="s">
        <v>39</v>
      </c>
      <c r="Y11" s="29">
        <v>0.57999999999999996</v>
      </c>
      <c r="Z11" s="29">
        <v>0.57999999999999996</v>
      </c>
      <c r="AA11" s="30">
        <v>2006</v>
      </c>
    </row>
    <row r="12" spans="1:27" ht="77.5" customHeight="1" x14ac:dyDescent="0.35">
      <c r="A12" s="14" t="s">
        <v>27</v>
      </c>
      <c r="B12" s="15" t="s">
        <v>28</v>
      </c>
      <c r="C12" s="15" t="s">
        <v>76</v>
      </c>
      <c r="D12" s="15" t="s">
        <v>30</v>
      </c>
      <c r="E12" s="16" t="s">
        <v>77</v>
      </c>
      <c r="F12" s="17">
        <v>39260</v>
      </c>
      <c r="G12" s="18" t="s">
        <v>32</v>
      </c>
      <c r="H12" s="19" t="s">
        <v>78</v>
      </c>
      <c r="I12" s="20">
        <v>52800000</v>
      </c>
      <c r="J12" s="15" t="s">
        <v>47</v>
      </c>
      <c r="K12" s="15" t="s">
        <v>48</v>
      </c>
      <c r="L12" s="21">
        <v>890401198</v>
      </c>
      <c r="M12" s="15" t="s">
        <v>49</v>
      </c>
      <c r="N12" s="15" t="s">
        <v>79</v>
      </c>
      <c r="O12" s="16" t="s">
        <v>37</v>
      </c>
      <c r="P12" s="22">
        <f>384945203+430291748</f>
        <v>815236951</v>
      </c>
      <c r="Q12" s="23">
        <f>+Tabla1513[[#This Row],[VALOR INICIAL DEL CONTRATO CON IVA]]+Tabla1513[[#This Row],[VALOR DE LAS ADICIONES CON IVA]]</f>
        <v>868036951</v>
      </c>
      <c r="R12" s="24"/>
      <c r="S12" s="16" t="s">
        <v>37</v>
      </c>
      <c r="T12" s="25">
        <f>+Tabla1513[[#This Row],[FIN CONTRATO
(actual con prórrogas)]]-Tabla1513[[#This Row],[FECHA INICIO CONTRATO]]</f>
        <v>6397</v>
      </c>
      <c r="U12" s="26">
        <v>39260</v>
      </c>
      <c r="V12" s="27" t="s">
        <v>38</v>
      </c>
      <c r="W12" s="27">
        <v>45657</v>
      </c>
      <c r="X12" s="28" t="s">
        <v>39</v>
      </c>
      <c r="Y12" s="29">
        <v>0.25</v>
      </c>
      <c r="Z12" s="29">
        <v>0</v>
      </c>
      <c r="AA12" s="30">
        <v>2007</v>
      </c>
    </row>
    <row r="13" spans="1:27" ht="77.5" customHeight="1" x14ac:dyDescent="0.35">
      <c r="A13" s="14" t="s">
        <v>27</v>
      </c>
      <c r="B13" s="15" t="s">
        <v>28</v>
      </c>
      <c r="C13" s="18" t="s">
        <v>80</v>
      </c>
      <c r="D13" s="15" t="s">
        <v>30</v>
      </c>
      <c r="E13" s="16" t="s">
        <v>81</v>
      </c>
      <c r="F13" s="17">
        <v>39687</v>
      </c>
      <c r="G13" s="18" t="s">
        <v>32</v>
      </c>
      <c r="H13" s="19" t="s">
        <v>82</v>
      </c>
      <c r="I13" s="20">
        <v>13500000</v>
      </c>
      <c r="J13" s="15" t="s">
        <v>47</v>
      </c>
      <c r="K13" s="15" t="s">
        <v>48</v>
      </c>
      <c r="L13" s="21">
        <v>800152512</v>
      </c>
      <c r="M13" s="15" t="s">
        <v>83</v>
      </c>
      <c r="N13" s="15" t="s">
        <v>84</v>
      </c>
      <c r="O13" s="16" t="s">
        <v>37</v>
      </c>
      <c r="P13" s="22">
        <f>49052304+21351871</f>
        <v>70404175</v>
      </c>
      <c r="Q13" s="23">
        <f>+Tabla1513[[#This Row],[VALOR INICIAL DEL CONTRATO CON IVA]]+Tabla1513[[#This Row],[VALOR DE LAS ADICIONES CON IVA]]</f>
        <v>83904175</v>
      </c>
      <c r="R13" s="24"/>
      <c r="S13" s="16" t="s">
        <v>37</v>
      </c>
      <c r="T13" s="25">
        <f>+Tabla1513[[#This Row],[FIN CONTRATO
(actual con prórrogas)]]-Tabla1513[[#This Row],[FECHA INICIO CONTRATO]]</f>
        <v>5970</v>
      </c>
      <c r="U13" s="26">
        <v>39687</v>
      </c>
      <c r="V13" s="27" t="s">
        <v>38</v>
      </c>
      <c r="W13" s="27">
        <v>45657</v>
      </c>
      <c r="X13" s="28" t="s">
        <v>39</v>
      </c>
      <c r="Y13" s="29">
        <v>0.25</v>
      </c>
      <c r="Z13" s="29">
        <v>0.25</v>
      </c>
      <c r="AA13" s="30">
        <v>2008</v>
      </c>
    </row>
    <row r="14" spans="1:27" ht="77.5" customHeight="1" x14ac:dyDescent="0.35">
      <c r="A14" s="14" t="s">
        <v>27</v>
      </c>
      <c r="B14" s="15" t="s">
        <v>28</v>
      </c>
      <c r="C14" s="15" t="s">
        <v>85</v>
      </c>
      <c r="D14" s="15" t="s">
        <v>30</v>
      </c>
      <c r="E14" s="16" t="s">
        <v>86</v>
      </c>
      <c r="F14" s="17">
        <v>39941</v>
      </c>
      <c r="G14" s="18" t="s">
        <v>32</v>
      </c>
      <c r="H14" s="19" t="s">
        <v>87</v>
      </c>
      <c r="I14" s="20">
        <v>186192000</v>
      </c>
      <c r="J14" s="15" t="s">
        <v>47</v>
      </c>
      <c r="K14" s="15" t="s">
        <v>48</v>
      </c>
      <c r="L14" s="21">
        <v>813001376</v>
      </c>
      <c r="M14" s="15" t="s">
        <v>88</v>
      </c>
      <c r="N14" s="15" t="s">
        <v>89</v>
      </c>
      <c r="O14" s="16" t="s">
        <v>37</v>
      </c>
      <c r="P14" s="22">
        <v>1286847344</v>
      </c>
      <c r="Q14" s="23">
        <f>+Tabla1513[[#This Row],[VALOR INICIAL DEL CONTRATO CON IVA]]+Tabla1513[[#This Row],[VALOR DE LAS ADICIONES CON IVA]]</f>
        <v>1473039344</v>
      </c>
      <c r="R14" s="24"/>
      <c r="S14" s="16" t="s">
        <v>37</v>
      </c>
      <c r="T14" s="25">
        <f>+Tabla1513[[#This Row],[FIN CONTRATO
(actual con prórrogas)]]-Tabla1513[[#This Row],[FECHA INICIO CONTRATO]]</f>
        <v>5478</v>
      </c>
      <c r="U14" s="26">
        <v>39944</v>
      </c>
      <c r="V14" s="27" t="s">
        <v>38</v>
      </c>
      <c r="W14" s="27">
        <v>45422</v>
      </c>
      <c r="X14" s="28" t="s">
        <v>39</v>
      </c>
      <c r="Y14" s="29">
        <v>0.92</v>
      </c>
      <c r="Z14" s="29">
        <v>0.92</v>
      </c>
      <c r="AA14" s="30">
        <v>2009</v>
      </c>
    </row>
    <row r="15" spans="1:27" ht="77.5" customHeight="1" x14ac:dyDescent="0.35">
      <c r="A15" s="14" t="s">
        <v>27</v>
      </c>
      <c r="B15" s="15" t="s">
        <v>28</v>
      </c>
      <c r="C15" s="15" t="s">
        <v>90</v>
      </c>
      <c r="D15" s="15" t="s">
        <v>30</v>
      </c>
      <c r="E15" s="16" t="s">
        <v>91</v>
      </c>
      <c r="F15" s="17">
        <v>44105</v>
      </c>
      <c r="G15" s="18" t="s">
        <v>32</v>
      </c>
      <c r="H15" s="19" t="s">
        <v>92</v>
      </c>
      <c r="I15" s="20">
        <v>14796000</v>
      </c>
      <c r="J15" s="15" t="s">
        <v>34</v>
      </c>
      <c r="K15" s="15" t="s">
        <v>35</v>
      </c>
      <c r="L15" s="21">
        <v>19070063</v>
      </c>
      <c r="M15" s="15"/>
      <c r="N15" s="15" t="s">
        <v>93</v>
      </c>
      <c r="O15" s="16" t="s">
        <v>37</v>
      </c>
      <c r="P15" s="22">
        <v>48875822</v>
      </c>
      <c r="Q15" s="23">
        <f>+Tabla1513[[#This Row],[VALOR INICIAL DEL CONTRATO CON IVA]]+Tabla1513[[#This Row],[VALOR DE LAS ADICIONES CON IVA]]</f>
        <v>63671822</v>
      </c>
      <c r="R15" s="24"/>
      <c r="S15" s="16" t="s">
        <v>37</v>
      </c>
      <c r="T15" s="25">
        <f>+Tabla1513[[#This Row],[FIN CONTRATO
(actual con prórrogas)]]-Tabla1513[[#This Row],[FECHA INICIO CONTRATO]]</f>
        <v>1095</v>
      </c>
      <c r="U15" s="26">
        <v>44470</v>
      </c>
      <c r="V15" s="27" t="s">
        <v>38</v>
      </c>
      <c r="W15" s="27">
        <v>45565</v>
      </c>
      <c r="X15" s="28" t="s">
        <v>39</v>
      </c>
      <c r="Y15" s="29">
        <v>0.5</v>
      </c>
      <c r="Z15" s="29">
        <v>0.5</v>
      </c>
      <c r="AA15" s="30">
        <v>2020</v>
      </c>
    </row>
    <row r="16" spans="1:27" ht="77.5" customHeight="1" x14ac:dyDescent="0.35">
      <c r="A16" s="14" t="s">
        <v>51</v>
      </c>
      <c r="B16" s="15" t="s">
        <v>52</v>
      </c>
      <c r="C16" s="15" t="s">
        <v>53</v>
      </c>
      <c r="D16" s="15" t="s">
        <v>94</v>
      </c>
      <c r="E16" s="16" t="s">
        <v>95</v>
      </c>
      <c r="F16" s="17">
        <v>40443</v>
      </c>
      <c r="G16" s="15" t="s">
        <v>96</v>
      </c>
      <c r="H16" s="19" t="s">
        <v>97</v>
      </c>
      <c r="I16" s="20">
        <v>0</v>
      </c>
      <c r="J16" s="15" t="s">
        <v>47</v>
      </c>
      <c r="K16" s="15" t="s">
        <v>48</v>
      </c>
      <c r="L16" s="21">
        <v>860007738</v>
      </c>
      <c r="M16" s="15" t="s">
        <v>72</v>
      </c>
      <c r="N16" s="15" t="s">
        <v>98</v>
      </c>
      <c r="O16" s="16" t="s">
        <v>99</v>
      </c>
      <c r="P16" s="22"/>
      <c r="Q16" s="23"/>
      <c r="R16" s="24"/>
      <c r="S16" s="16" t="s">
        <v>37</v>
      </c>
      <c r="T16" s="25">
        <f>+Tabla1513[[#This Row],[FIN CONTRATO
(actual con prórrogas)]]-Tabla1513[[#This Row],[FECHA INICIO CONTRATO]]</f>
        <v>5114</v>
      </c>
      <c r="U16" s="26">
        <v>40515</v>
      </c>
      <c r="V16" s="27" t="s">
        <v>38</v>
      </c>
      <c r="W16" s="27">
        <v>45629</v>
      </c>
      <c r="X16" s="28" t="s">
        <v>39</v>
      </c>
      <c r="Y16" s="29">
        <v>0.33</v>
      </c>
      <c r="Z16" s="29">
        <v>0</v>
      </c>
      <c r="AA16" s="30">
        <v>2010</v>
      </c>
    </row>
    <row r="17" spans="1:27" ht="77.5" customHeight="1" x14ac:dyDescent="0.35">
      <c r="A17" s="14" t="s">
        <v>51</v>
      </c>
      <c r="B17" s="15" t="s">
        <v>52</v>
      </c>
      <c r="C17" s="15" t="s">
        <v>53</v>
      </c>
      <c r="D17" s="15" t="s">
        <v>30</v>
      </c>
      <c r="E17" s="16" t="s">
        <v>100</v>
      </c>
      <c r="F17" s="17">
        <v>40730</v>
      </c>
      <c r="G17" s="15" t="s">
        <v>96</v>
      </c>
      <c r="H17" s="19" t="s">
        <v>101</v>
      </c>
      <c r="I17" s="20">
        <v>0</v>
      </c>
      <c r="J17" s="15" t="s">
        <v>47</v>
      </c>
      <c r="K17" s="15" t="s">
        <v>48</v>
      </c>
      <c r="L17" s="21">
        <v>860007738</v>
      </c>
      <c r="M17" s="15" t="s">
        <v>72</v>
      </c>
      <c r="N17" s="15" t="s">
        <v>98</v>
      </c>
      <c r="O17" s="16" t="s">
        <v>99</v>
      </c>
      <c r="P17" s="22"/>
      <c r="Q17" s="23"/>
      <c r="R17" s="24"/>
      <c r="S17" s="16" t="s">
        <v>37</v>
      </c>
      <c r="T17" s="25">
        <f>+Tabla1513[[#This Row],[FIN CONTRATO
(actual con prórrogas)]]-Tabla1513[[#This Row],[FECHA INICIO CONTRATO]]</f>
        <v>4748</v>
      </c>
      <c r="U17" s="26">
        <v>40730</v>
      </c>
      <c r="V17" s="27" t="s">
        <v>38</v>
      </c>
      <c r="W17" s="27">
        <v>45478</v>
      </c>
      <c r="X17" s="28" t="s">
        <v>39</v>
      </c>
      <c r="Y17" s="29">
        <v>0.74</v>
      </c>
      <c r="Z17" s="29">
        <v>0.04</v>
      </c>
      <c r="AA17" s="30">
        <v>2011</v>
      </c>
    </row>
    <row r="18" spans="1:27" ht="77.5" customHeight="1" x14ac:dyDescent="0.35">
      <c r="A18" s="14" t="s">
        <v>51</v>
      </c>
      <c r="B18" s="15" t="s">
        <v>52</v>
      </c>
      <c r="C18" s="15" t="s">
        <v>53</v>
      </c>
      <c r="D18" s="15" t="s">
        <v>30</v>
      </c>
      <c r="E18" s="16" t="s">
        <v>102</v>
      </c>
      <c r="F18" s="17">
        <v>40840</v>
      </c>
      <c r="G18" s="18" t="s">
        <v>32</v>
      </c>
      <c r="H18" s="19" t="s">
        <v>103</v>
      </c>
      <c r="I18" s="20">
        <v>12714250</v>
      </c>
      <c r="J18" s="15" t="s">
        <v>34</v>
      </c>
      <c r="K18" s="15" t="s">
        <v>35</v>
      </c>
      <c r="L18" s="21" t="s">
        <v>104</v>
      </c>
      <c r="M18" s="15"/>
      <c r="N18" s="15" t="s">
        <v>105</v>
      </c>
      <c r="O18" s="16" t="s">
        <v>37</v>
      </c>
      <c r="P18" s="22">
        <v>169517147</v>
      </c>
      <c r="Q18" s="23">
        <f>+Tabla1513[[#This Row],[VALOR INICIAL DEL CONTRATO CON IVA]]+Tabla1513[[#This Row],[VALOR DE LAS ADICIONES CON IVA]]</f>
        <v>182231397</v>
      </c>
      <c r="R18" s="24"/>
      <c r="S18" s="16" t="s">
        <v>37</v>
      </c>
      <c r="T18" s="25">
        <f>+Tabla1513[[#This Row],[FIN CONTRATO
(actual con prórrogas)]]-Tabla1513[[#This Row],[FECHA INICIO CONTRATO]]</f>
        <v>4748</v>
      </c>
      <c r="U18" s="26">
        <v>40840</v>
      </c>
      <c r="V18" s="27" t="s">
        <v>38</v>
      </c>
      <c r="W18" s="27">
        <v>45588</v>
      </c>
      <c r="X18" s="28" t="s">
        <v>39</v>
      </c>
      <c r="Y18" s="29">
        <v>0.42</v>
      </c>
      <c r="Z18" s="29">
        <v>0.57999999999999996</v>
      </c>
      <c r="AA18" s="30">
        <v>2011</v>
      </c>
    </row>
    <row r="19" spans="1:27" ht="77.5" customHeight="1" x14ac:dyDescent="0.35">
      <c r="A19" s="14" t="s">
        <v>27</v>
      </c>
      <c r="B19" s="15" t="s">
        <v>28</v>
      </c>
      <c r="C19" s="15" t="s">
        <v>106</v>
      </c>
      <c r="D19" s="15" t="s">
        <v>30</v>
      </c>
      <c r="E19" s="16" t="s">
        <v>107</v>
      </c>
      <c r="F19" s="17">
        <v>40878</v>
      </c>
      <c r="G19" s="18" t="s">
        <v>32</v>
      </c>
      <c r="H19" s="19" t="s">
        <v>108</v>
      </c>
      <c r="I19" s="20">
        <v>263097803</v>
      </c>
      <c r="J19" s="15" t="s">
        <v>47</v>
      </c>
      <c r="K19" s="15" t="s">
        <v>48</v>
      </c>
      <c r="L19" s="21" t="s">
        <v>109</v>
      </c>
      <c r="M19" s="15" t="s">
        <v>110</v>
      </c>
      <c r="N19" s="15" t="s">
        <v>111</v>
      </c>
      <c r="O19" s="16" t="s">
        <v>37</v>
      </c>
      <c r="P19" s="22">
        <v>2337034112</v>
      </c>
      <c r="Q19" s="23">
        <f>+Tabla1513[[#This Row],[VALOR INICIAL DEL CONTRATO CON IVA]]+Tabla1513[[#This Row],[VALOR DE LAS ADICIONES CON IVA]]</f>
        <v>2600131915</v>
      </c>
      <c r="R19" s="24"/>
      <c r="S19" s="16" t="s">
        <v>37</v>
      </c>
      <c r="T19" s="25">
        <f>+Tabla1513[[#This Row],[FIN CONTRATO
(actual con prórrogas)]]-Tabla1513[[#This Row],[FECHA INICIO CONTRATO]]</f>
        <v>4749</v>
      </c>
      <c r="U19" s="26">
        <v>40878</v>
      </c>
      <c r="V19" s="27" t="s">
        <v>38</v>
      </c>
      <c r="W19" s="27">
        <v>45627</v>
      </c>
      <c r="X19" s="28" t="s">
        <v>39</v>
      </c>
      <c r="Y19" s="29">
        <v>0.32</v>
      </c>
      <c r="Z19" s="29">
        <v>0.32</v>
      </c>
      <c r="AA19" s="30">
        <v>2011</v>
      </c>
    </row>
    <row r="20" spans="1:27" ht="77.5" customHeight="1" x14ac:dyDescent="0.35">
      <c r="A20" s="14" t="s">
        <v>51</v>
      </c>
      <c r="B20" s="15" t="s">
        <v>52</v>
      </c>
      <c r="C20" s="15" t="s">
        <v>53</v>
      </c>
      <c r="D20" s="15" t="s">
        <v>30</v>
      </c>
      <c r="E20" s="16" t="s">
        <v>112</v>
      </c>
      <c r="F20" s="17">
        <v>41142</v>
      </c>
      <c r="G20" s="18" t="s">
        <v>32</v>
      </c>
      <c r="H20" s="19" t="s">
        <v>113</v>
      </c>
      <c r="I20" s="20">
        <v>184800000</v>
      </c>
      <c r="J20" s="15" t="s">
        <v>47</v>
      </c>
      <c r="K20" s="15" t="s">
        <v>48</v>
      </c>
      <c r="L20" s="21">
        <v>860011153</v>
      </c>
      <c r="M20" s="15" t="s">
        <v>114</v>
      </c>
      <c r="N20" s="15" t="s">
        <v>115</v>
      </c>
      <c r="O20" s="16" t="s">
        <v>37</v>
      </c>
      <c r="P20" s="22">
        <v>3341404059</v>
      </c>
      <c r="Q20" s="23">
        <f>+Tabla1513[[#This Row],[VALOR INICIAL DEL CONTRATO CON IVA]]+Tabla1513[[#This Row],[VALOR DE LAS ADICIONES CON IVA]]</f>
        <v>3526204059</v>
      </c>
      <c r="R20" s="24"/>
      <c r="S20" s="16" t="s">
        <v>37</v>
      </c>
      <c r="T20" s="25">
        <f>+Tabla1513[[#This Row],[FIN CONTRATO
(actual con prórrogas)]]-Tabla1513[[#This Row],[FECHA INICIO CONTRATO]]</f>
        <v>4385</v>
      </c>
      <c r="U20" s="26">
        <v>41180</v>
      </c>
      <c r="V20" s="27" t="s">
        <v>116</v>
      </c>
      <c r="W20" s="27">
        <v>45565</v>
      </c>
      <c r="X20" s="28" t="s">
        <v>39</v>
      </c>
      <c r="Y20" s="29">
        <v>0.96</v>
      </c>
      <c r="Z20" s="29">
        <v>0.94</v>
      </c>
      <c r="AA20" s="30">
        <v>2012</v>
      </c>
    </row>
    <row r="21" spans="1:27" ht="77.5" customHeight="1" x14ac:dyDescent="0.35">
      <c r="A21" s="14" t="s">
        <v>27</v>
      </c>
      <c r="B21" s="15" t="s">
        <v>28</v>
      </c>
      <c r="C21" s="15" t="s">
        <v>117</v>
      </c>
      <c r="D21" s="15" t="s">
        <v>30</v>
      </c>
      <c r="E21" s="16" t="s">
        <v>118</v>
      </c>
      <c r="F21" s="17">
        <v>41247</v>
      </c>
      <c r="G21" s="18" t="s">
        <v>32</v>
      </c>
      <c r="H21" s="19" t="s">
        <v>119</v>
      </c>
      <c r="I21" s="20">
        <v>738111980</v>
      </c>
      <c r="J21" s="15" t="s">
        <v>47</v>
      </c>
      <c r="K21" s="15" t="s">
        <v>48</v>
      </c>
      <c r="L21" s="21">
        <v>805000082</v>
      </c>
      <c r="M21" s="15" t="s">
        <v>67</v>
      </c>
      <c r="N21" s="15" t="s">
        <v>120</v>
      </c>
      <c r="O21" s="16" t="s">
        <v>37</v>
      </c>
      <c r="P21" s="22">
        <v>1173826941</v>
      </c>
      <c r="Q21" s="23">
        <f>+Tabla1513[[#This Row],[VALOR INICIAL DEL CONTRATO CON IVA]]+Tabla1513[[#This Row],[VALOR DE LAS ADICIONES CON IVA]]</f>
        <v>1911938921</v>
      </c>
      <c r="R21" s="24"/>
      <c r="S21" s="16" t="s">
        <v>37</v>
      </c>
      <c r="T21" s="25">
        <f>+Tabla1513[[#This Row],[FIN CONTRATO
(actual con prórrogas)]]-Tabla1513[[#This Row],[FECHA INICIO CONTRATO]]</f>
        <v>4383</v>
      </c>
      <c r="U21" s="26">
        <v>41247</v>
      </c>
      <c r="V21" s="27" t="s">
        <v>38</v>
      </c>
      <c r="W21" s="27">
        <v>45630</v>
      </c>
      <c r="X21" s="28" t="s">
        <v>39</v>
      </c>
      <c r="Y21" s="29"/>
      <c r="Z21" s="29"/>
      <c r="AA21" s="30">
        <v>2012</v>
      </c>
    </row>
    <row r="22" spans="1:27" ht="77.5" customHeight="1" x14ac:dyDescent="0.35">
      <c r="A22" s="14" t="s">
        <v>27</v>
      </c>
      <c r="B22" s="15" t="s">
        <v>28</v>
      </c>
      <c r="C22" s="15" t="s">
        <v>121</v>
      </c>
      <c r="D22" s="15" t="s">
        <v>30</v>
      </c>
      <c r="E22" s="16" t="s">
        <v>122</v>
      </c>
      <c r="F22" s="17">
        <v>41426</v>
      </c>
      <c r="G22" s="18" t="s">
        <v>32</v>
      </c>
      <c r="H22" s="19" t="s">
        <v>123</v>
      </c>
      <c r="I22" s="20">
        <v>348355740</v>
      </c>
      <c r="J22" s="15" t="s">
        <v>47</v>
      </c>
      <c r="K22" s="15" t="s">
        <v>48</v>
      </c>
      <c r="L22" s="21">
        <v>901237679</v>
      </c>
      <c r="M22" s="15" t="s">
        <v>124</v>
      </c>
      <c r="N22" s="15" t="s">
        <v>125</v>
      </c>
      <c r="O22" s="16" t="s">
        <v>99</v>
      </c>
      <c r="P22" s="22"/>
      <c r="Q22" s="23">
        <f>+Tabla1513[[#This Row],[VALOR INICIAL DEL CONTRATO CON IVA]]+Tabla1513[[#This Row],[VALOR DE LAS ADICIONES CON IVA]]</f>
        <v>348355740</v>
      </c>
      <c r="R22" s="24"/>
      <c r="S22" s="16" t="s">
        <v>37</v>
      </c>
      <c r="T22" s="25">
        <f>+Tabla1513[[#This Row],[FIN CONTRATO
(actual con prórrogas)]]-Tabla1513[[#This Row],[FECHA INICIO CONTRATO]]</f>
        <v>4017</v>
      </c>
      <c r="U22" s="26">
        <v>41426</v>
      </c>
      <c r="V22" s="27" t="s">
        <v>38</v>
      </c>
      <c r="W22" s="27">
        <v>45443</v>
      </c>
      <c r="X22" s="28" t="s">
        <v>39</v>
      </c>
      <c r="Y22" s="29">
        <v>0.83</v>
      </c>
      <c r="Z22" s="29">
        <v>0.83</v>
      </c>
      <c r="AA22" s="30">
        <v>2013</v>
      </c>
    </row>
    <row r="23" spans="1:27" ht="77.5" customHeight="1" x14ac:dyDescent="0.35">
      <c r="A23" s="14" t="s">
        <v>27</v>
      </c>
      <c r="B23" s="15" t="s">
        <v>28</v>
      </c>
      <c r="C23" s="15" t="s">
        <v>126</v>
      </c>
      <c r="D23" s="15" t="s">
        <v>30</v>
      </c>
      <c r="E23" s="16" t="s">
        <v>127</v>
      </c>
      <c r="F23" s="17">
        <v>41439</v>
      </c>
      <c r="G23" s="18" t="s">
        <v>32</v>
      </c>
      <c r="H23" s="19" t="s">
        <v>128</v>
      </c>
      <c r="I23" s="20">
        <v>124056472</v>
      </c>
      <c r="J23" s="15" t="s">
        <v>47</v>
      </c>
      <c r="K23" s="15" t="s">
        <v>48</v>
      </c>
      <c r="L23" s="21">
        <v>800031865</v>
      </c>
      <c r="M23" s="15" t="s">
        <v>72</v>
      </c>
      <c r="N23" s="15" t="s">
        <v>129</v>
      </c>
      <c r="O23" s="16" t="s">
        <v>37</v>
      </c>
      <c r="P23" s="22">
        <v>124056472</v>
      </c>
      <c r="Q23" s="23">
        <f>+Tabla1513[[#This Row],[VALOR INICIAL DEL CONTRATO CON IVA]]+Tabla1513[[#This Row],[VALOR DE LAS ADICIONES CON IVA]]</f>
        <v>248112944</v>
      </c>
      <c r="R23" s="24"/>
      <c r="S23" s="16" t="s">
        <v>37</v>
      </c>
      <c r="T23" s="25">
        <f>+Tabla1513[[#This Row],[FIN CONTRATO
(actual con prórrogas)]]-Tabla1513[[#This Row],[FECHA INICIO CONTRATO]]</f>
        <v>4005</v>
      </c>
      <c r="U23" s="26">
        <v>41439</v>
      </c>
      <c r="V23" s="27" t="s">
        <v>38</v>
      </c>
      <c r="W23" s="27">
        <v>45444</v>
      </c>
      <c r="X23" s="28" t="s">
        <v>39</v>
      </c>
      <c r="Y23" s="29"/>
      <c r="Z23" s="29"/>
      <c r="AA23" s="30">
        <v>2013</v>
      </c>
    </row>
    <row r="24" spans="1:27" ht="77.5" customHeight="1" x14ac:dyDescent="0.35">
      <c r="A24" s="14" t="s">
        <v>27</v>
      </c>
      <c r="B24" s="15" t="s">
        <v>28</v>
      </c>
      <c r="C24" s="15" t="s">
        <v>130</v>
      </c>
      <c r="D24" s="15" t="s">
        <v>30</v>
      </c>
      <c r="E24" s="16" t="s">
        <v>131</v>
      </c>
      <c r="F24" s="17">
        <v>41501</v>
      </c>
      <c r="G24" s="18" t="s">
        <v>32</v>
      </c>
      <c r="H24" s="19" t="s">
        <v>132</v>
      </c>
      <c r="I24" s="20">
        <v>30624000</v>
      </c>
      <c r="J24" s="15" t="s">
        <v>47</v>
      </c>
      <c r="K24" s="15" t="s">
        <v>48</v>
      </c>
      <c r="L24" s="21">
        <v>891300271</v>
      </c>
      <c r="M24" s="15" t="s">
        <v>49</v>
      </c>
      <c r="N24" s="15" t="s">
        <v>133</v>
      </c>
      <c r="O24" s="16" t="s">
        <v>37</v>
      </c>
      <c r="P24" s="22">
        <v>394705543</v>
      </c>
      <c r="Q24" s="23">
        <f>+Tabla1513[[#This Row],[VALOR INICIAL DEL CONTRATO CON IVA]]+Tabla1513[[#This Row],[VALOR DE LAS ADICIONES CON IVA]]</f>
        <v>425329543</v>
      </c>
      <c r="R24" s="24"/>
      <c r="S24" s="16" t="s">
        <v>37</v>
      </c>
      <c r="T24" s="25">
        <f>+Tabla1513[[#This Row],[FIN CONTRATO
(actual con prórrogas)]]-Tabla1513[[#This Row],[FECHA INICIO CONTRATO]]</f>
        <v>4017</v>
      </c>
      <c r="U24" s="26">
        <v>41501</v>
      </c>
      <c r="V24" s="27" t="s">
        <v>38</v>
      </c>
      <c r="W24" s="27">
        <v>45518</v>
      </c>
      <c r="X24" s="28" t="s">
        <v>39</v>
      </c>
      <c r="Y24" s="29">
        <v>0.65</v>
      </c>
      <c r="Z24" s="29">
        <v>0.67</v>
      </c>
      <c r="AA24" s="30">
        <v>2013</v>
      </c>
    </row>
    <row r="25" spans="1:27" ht="77.5" customHeight="1" x14ac:dyDescent="0.35">
      <c r="A25" s="14" t="s">
        <v>27</v>
      </c>
      <c r="B25" s="15" t="s">
        <v>28</v>
      </c>
      <c r="C25" s="15" t="s">
        <v>134</v>
      </c>
      <c r="D25" s="15" t="s">
        <v>30</v>
      </c>
      <c r="E25" s="16" t="s">
        <v>135</v>
      </c>
      <c r="F25" s="17">
        <v>42934</v>
      </c>
      <c r="G25" s="18" t="s">
        <v>32</v>
      </c>
      <c r="H25" s="19" t="s">
        <v>136</v>
      </c>
      <c r="I25" s="20">
        <v>345126768</v>
      </c>
      <c r="J25" s="15" t="s">
        <v>34</v>
      </c>
      <c r="K25" s="15" t="s">
        <v>35</v>
      </c>
      <c r="L25" s="21">
        <v>79476470</v>
      </c>
      <c r="M25" s="15"/>
      <c r="N25" s="15" t="s">
        <v>137</v>
      </c>
      <c r="O25" s="16" t="s">
        <v>99</v>
      </c>
      <c r="P25" s="22"/>
      <c r="Q25" s="23">
        <f>+Tabla1513[[#This Row],[VALOR INICIAL DEL CONTRATO CON IVA]]+Tabla1513[[#This Row],[VALOR DE LAS ADICIONES CON IVA]]</f>
        <v>345126768</v>
      </c>
      <c r="R25" s="24"/>
      <c r="S25" s="16" t="s">
        <v>37</v>
      </c>
      <c r="T25" s="25">
        <f>+Tabla1513[[#This Row],[FIN CONTRATO
(actual con prórrogas)]]-Tabla1513[[#This Row],[FECHA INICIO CONTRATO]]</f>
        <v>2588</v>
      </c>
      <c r="U25" s="26">
        <v>42917</v>
      </c>
      <c r="V25" s="27" t="s">
        <v>38</v>
      </c>
      <c r="W25" s="27">
        <v>45505</v>
      </c>
      <c r="X25" s="28" t="s">
        <v>39</v>
      </c>
      <c r="Y25" s="29">
        <v>0.89</v>
      </c>
      <c r="Z25" s="29">
        <v>0.89</v>
      </c>
      <c r="AA25" s="30">
        <v>2017</v>
      </c>
    </row>
    <row r="26" spans="1:27" ht="77.5" customHeight="1" x14ac:dyDescent="0.35">
      <c r="A26" s="14" t="s">
        <v>27</v>
      </c>
      <c r="B26" s="15" t="s">
        <v>28</v>
      </c>
      <c r="C26" s="15" t="s">
        <v>138</v>
      </c>
      <c r="D26" s="15" t="s">
        <v>30</v>
      </c>
      <c r="E26" s="16" t="s">
        <v>139</v>
      </c>
      <c r="F26" s="17">
        <v>42979</v>
      </c>
      <c r="G26" s="18" t="s">
        <v>32</v>
      </c>
      <c r="H26" s="19" t="s">
        <v>140</v>
      </c>
      <c r="I26" s="20">
        <v>1785149.37</v>
      </c>
      <c r="J26" s="15" t="s">
        <v>34</v>
      </c>
      <c r="K26" s="15" t="s">
        <v>35</v>
      </c>
      <c r="L26" s="21">
        <v>18100882</v>
      </c>
      <c r="M26" s="15"/>
      <c r="N26" s="15" t="s">
        <v>141</v>
      </c>
      <c r="O26" s="16" t="s">
        <v>37</v>
      </c>
      <c r="P26" s="22">
        <v>138174193</v>
      </c>
      <c r="Q26" s="23">
        <f>+Tabla1513[[#This Row],[VALOR INICIAL DEL CONTRATO CON IVA]]+Tabla1513[[#This Row],[VALOR DE LAS ADICIONES CON IVA]]</f>
        <v>139959342.37</v>
      </c>
      <c r="R26" s="24"/>
      <c r="S26" s="16" t="s">
        <v>37</v>
      </c>
      <c r="T26" s="25">
        <f>+Tabla1513[[#This Row],[FIN CONTRATO
(actual con prórrogas)]]-Tabla1513[[#This Row],[FECHA INICIO CONTRATO]]</f>
        <v>2556</v>
      </c>
      <c r="U26" s="26">
        <v>42979</v>
      </c>
      <c r="V26" s="27" t="s">
        <v>38</v>
      </c>
      <c r="W26" s="27">
        <v>45535</v>
      </c>
      <c r="X26" s="28" t="s">
        <v>39</v>
      </c>
      <c r="Y26" s="29">
        <v>0.56000000000000005</v>
      </c>
      <c r="Z26" s="29">
        <v>0.56000000000000005</v>
      </c>
      <c r="AA26" s="30">
        <v>2017</v>
      </c>
    </row>
    <row r="27" spans="1:27" ht="77.5" customHeight="1" x14ac:dyDescent="0.35">
      <c r="A27" s="14" t="s">
        <v>51</v>
      </c>
      <c r="B27" s="15" t="s">
        <v>52</v>
      </c>
      <c r="C27" s="15" t="s">
        <v>53</v>
      </c>
      <c r="D27" s="15" t="s">
        <v>30</v>
      </c>
      <c r="E27" s="16" t="s">
        <v>142</v>
      </c>
      <c r="F27" s="17">
        <v>43228</v>
      </c>
      <c r="G27" s="18" t="s">
        <v>32</v>
      </c>
      <c r="H27" s="19" t="s">
        <v>143</v>
      </c>
      <c r="I27" s="20">
        <v>6977208000</v>
      </c>
      <c r="J27" s="15" t="s">
        <v>47</v>
      </c>
      <c r="K27" s="15" t="s">
        <v>48</v>
      </c>
      <c r="L27" s="21">
        <v>830028860</v>
      </c>
      <c r="M27" s="15" t="s">
        <v>144</v>
      </c>
      <c r="N27" s="15" t="s">
        <v>145</v>
      </c>
      <c r="O27" s="16" t="s">
        <v>99</v>
      </c>
      <c r="P27" s="22"/>
      <c r="Q27" s="23">
        <f>+Tabla1513[[#This Row],[VALOR INICIAL DEL CONTRATO CON IVA]]+Tabla1513[[#This Row],[VALOR DE LAS ADICIONES CON IVA]]</f>
        <v>6977208000</v>
      </c>
      <c r="R27" s="24">
        <v>2556</v>
      </c>
      <c r="S27" s="16" t="s">
        <v>99</v>
      </c>
      <c r="T27" s="25"/>
      <c r="U27" s="26">
        <v>43252</v>
      </c>
      <c r="V27" s="27">
        <v>45808</v>
      </c>
      <c r="W27" s="27"/>
      <c r="X27" s="28" t="s">
        <v>39</v>
      </c>
      <c r="Y27" s="29">
        <v>0.83</v>
      </c>
      <c r="Z27" s="29">
        <v>0.95</v>
      </c>
      <c r="AA27" s="30">
        <v>2018</v>
      </c>
    </row>
    <row r="28" spans="1:27" ht="77.5" customHeight="1" x14ac:dyDescent="0.35">
      <c r="A28" s="14" t="s">
        <v>51</v>
      </c>
      <c r="B28" s="15" t="s">
        <v>52</v>
      </c>
      <c r="C28" s="15" t="s">
        <v>146</v>
      </c>
      <c r="D28" s="15" t="s">
        <v>147</v>
      </c>
      <c r="E28" s="16" t="s">
        <v>148</v>
      </c>
      <c r="F28" s="17">
        <v>43507</v>
      </c>
      <c r="G28" s="15" t="s">
        <v>149</v>
      </c>
      <c r="H28" s="19" t="s">
        <v>150</v>
      </c>
      <c r="I28" s="20">
        <v>1780930982</v>
      </c>
      <c r="J28" s="15" t="s">
        <v>47</v>
      </c>
      <c r="K28" s="15" t="s">
        <v>48</v>
      </c>
      <c r="L28" s="21">
        <v>800233464</v>
      </c>
      <c r="M28" s="15" t="s">
        <v>114</v>
      </c>
      <c r="N28" s="15" t="s">
        <v>151</v>
      </c>
      <c r="O28" s="16" t="s">
        <v>37</v>
      </c>
      <c r="P28" s="22">
        <v>2897127735</v>
      </c>
      <c r="Q28" s="23">
        <f>+Tabla1513[[#This Row],[VALOR INICIAL DEL CONTRATO CON IVA]]+Tabla1513[[#This Row],[VALOR DE LAS ADICIONES CON IVA]]</f>
        <v>4678058717</v>
      </c>
      <c r="R28" s="24">
        <v>770</v>
      </c>
      <c r="S28" s="16" t="s">
        <v>37</v>
      </c>
      <c r="T28" s="25">
        <v>1096</v>
      </c>
      <c r="U28" s="26">
        <v>43516</v>
      </c>
      <c r="V28" s="27">
        <v>44286</v>
      </c>
      <c r="W28" s="27">
        <v>45382</v>
      </c>
      <c r="X28" s="28" t="s">
        <v>39</v>
      </c>
      <c r="Y28" s="29">
        <v>1</v>
      </c>
      <c r="Z28" s="29">
        <v>0.92</v>
      </c>
      <c r="AA28" s="30">
        <v>2019</v>
      </c>
    </row>
    <row r="29" spans="1:27" ht="77.5" customHeight="1" x14ac:dyDescent="0.35">
      <c r="A29" s="14" t="s">
        <v>51</v>
      </c>
      <c r="B29" s="15" t="s">
        <v>152</v>
      </c>
      <c r="C29" s="15" t="s">
        <v>153</v>
      </c>
      <c r="D29" s="15" t="s">
        <v>30</v>
      </c>
      <c r="E29" s="16" t="s">
        <v>154</v>
      </c>
      <c r="F29" s="17">
        <v>43622</v>
      </c>
      <c r="G29" s="15" t="s">
        <v>155</v>
      </c>
      <c r="H29" s="19" t="s">
        <v>156</v>
      </c>
      <c r="I29" s="20">
        <v>1351636003</v>
      </c>
      <c r="J29" s="15" t="s">
        <v>47</v>
      </c>
      <c r="K29" s="15" t="s">
        <v>48</v>
      </c>
      <c r="L29" s="21">
        <v>830001637</v>
      </c>
      <c r="M29" s="15" t="s">
        <v>124</v>
      </c>
      <c r="N29" s="15" t="s">
        <v>157</v>
      </c>
      <c r="O29" s="16" t="s">
        <v>37</v>
      </c>
      <c r="P29" s="22">
        <v>300000000</v>
      </c>
      <c r="Q29" s="23">
        <f>+Tabla1513[[#This Row],[VALOR INICIAL DEL CONTRATO CON IVA]]+Tabla1513[[#This Row],[VALOR DE LAS ADICIONES CON IVA]]</f>
        <v>1651636003</v>
      </c>
      <c r="R29" s="24">
        <v>1096</v>
      </c>
      <c r="S29" s="16" t="s">
        <v>37</v>
      </c>
      <c r="T29" s="25">
        <v>853</v>
      </c>
      <c r="U29" s="26">
        <v>43647</v>
      </c>
      <c r="V29" s="27">
        <v>44743</v>
      </c>
      <c r="W29" s="27">
        <v>45596</v>
      </c>
      <c r="X29" s="28" t="s">
        <v>39</v>
      </c>
      <c r="Y29" s="31">
        <v>0.875</v>
      </c>
      <c r="Z29" s="31">
        <v>0.73240000000000005</v>
      </c>
      <c r="AA29" s="30">
        <v>2019</v>
      </c>
    </row>
    <row r="30" spans="1:27" ht="77.5" customHeight="1" x14ac:dyDescent="0.35">
      <c r="A30" s="14" t="s">
        <v>51</v>
      </c>
      <c r="B30" s="15" t="s">
        <v>158</v>
      </c>
      <c r="C30" s="18" t="s">
        <v>159</v>
      </c>
      <c r="D30" s="15" t="s">
        <v>30</v>
      </c>
      <c r="E30" s="16" t="s">
        <v>160</v>
      </c>
      <c r="F30" s="17">
        <v>43714</v>
      </c>
      <c r="G30" s="15" t="s">
        <v>96</v>
      </c>
      <c r="H30" s="19" t="s">
        <v>161</v>
      </c>
      <c r="I30" s="20">
        <v>502400000</v>
      </c>
      <c r="J30" s="15" t="s">
        <v>47</v>
      </c>
      <c r="K30" s="15" t="s">
        <v>48</v>
      </c>
      <c r="L30" s="21">
        <v>900153453</v>
      </c>
      <c r="M30" s="15" t="s">
        <v>67</v>
      </c>
      <c r="N30" s="15" t="s">
        <v>162</v>
      </c>
      <c r="O30" s="16" t="s">
        <v>37</v>
      </c>
      <c r="P30" s="22">
        <v>1858206164</v>
      </c>
      <c r="Q30" s="23">
        <f>+Tabla1513[[#This Row],[VALOR INICIAL DEL CONTRATO CON IVA]]+Tabla1513[[#This Row],[VALOR DE LAS ADICIONES CON IVA]]</f>
        <v>2360606164</v>
      </c>
      <c r="R30" s="24">
        <v>782</v>
      </c>
      <c r="S30" s="16" t="s">
        <v>37</v>
      </c>
      <c r="T30" s="25">
        <v>1096</v>
      </c>
      <c r="U30" s="26">
        <v>43718</v>
      </c>
      <c r="V30" s="27">
        <v>44500</v>
      </c>
      <c r="W30" s="27">
        <v>45596</v>
      </c>
      <c r="X30" s="28" t="s">
        <v>39</v>
      </c>
      <c r="Y30" s="31">
        <v>0.88500000000000001</v>
      </c>
      <c r="Z30" s="31">
        <v>0.1552</v>
      </c>
      <c r="AA30" s="30">
        <v>2019</v>
      </c>
    </row>
    <row r="31" spans="1:27" ht="77.5" customHeight="1" x14ac:dyDescent="0.35">
      <c r="A31" s="14" t="s">
        <v>51</v>
      </c>
      <c r="B31" s="15" t="s">
        <v>52</v>
      </c>
      <c r="C31" s="15" t="s">
        <v>53</v>
      </c>
      <c r="D31" s="15" t="s">
        <v>30</v>
      </c>
      <c r="E31" s="16" t="s">
        <v>163</v>
      </c>
      <c r="F31" s="17">
        <v>43767</v>
      </c>
      <c r="G31" s="15" t="s">
        <v>96</v>
      </c>
      <c r="H31" s="19" t="s">
        <v>164</v>
      </c>
      <c r="I31" s="20">
        <v>296169774</v>
      </c>
      <c r="J31" s="15" t="s">
        <v>47</v>
      </c>
      <c r="K31" s="15" t="s">
        <v>48</v>
      </c>
      <c r="L31" s="21">
        <v>900259889</v>
      </c>
      <c r="M31" s="15" t="s">
        <v>88</v>
      </c>
      <c r="N31" s="15" t="s">
        <v>165</v>
      </c>
      <c r="O31" s="16" t="s">
        <v>99</v>
      </c>
      <c r="P31" s="22"/>
      <c r="Q31" s="23">
        <f>+Tabla1513[[#This Row],[VALOR INICIAL DEL CONTRATO CON IVA]]+Tabla1513[[#This Row],[VALOR DE LAS ADICIONES CON IVA]]</f>
        <v>296169774</v>
      </c>
      <c r="R31" s="24">
        <v>1826</v>
      </c>
      <c r="S31" s="16" t="s">
        <v>99</v>
      </c>
      <c r="T31" s="25"/>
      <c r="U31" s="26">
        <v>43769</v>
      </c>
      <c r="V31" s="27">
        <v>45595</v>
      </c>
      <c r="W31" s="27"/>
      <c r="X31" s="28" t="s">
        <v>39</v>
      </c>
      <c r="Y31" s="29"/>
      <c r="Z31" s="29"/>
      <c r="AA31" s="30">
        <v>2019</v>
      </c>
    </row>
    <row r="32" spans="1:27" ht="77.5" customHeight="1" x14ac:dyDescent="0.35">
      <c r="A32" s="14" t="s">
        <v>51</v>
      </c>
      <c r="B32" s="15" t="s">
        <v>166</v>
      </c>
      <c r="C32" s="18" t="s">
        <v>167</v>
      </c>
      <c r="D32" s="15" t="s">
        <v>30</v>
      </c>
      <c r="E32" s="16" t="s">
        <v>168</v>
      </c>
      <c r="F32" s="17">
        <v>43801</v>
      </c>
      <c r="G32" s="15" t="s">
        <v>96</v>
      </c>
      <c r="H32" s="19" t="s">
        <v>169</v>
      </c>
      <c r="I32" s="20">
        <v>1516204795</v>
      </c>
      <c r="J32" s="15" t="s">
        <v>47</v>
      </c>
      <c r="K32" s="15" t="s">
        <v>48</v>
      </c>
      <c r="L32" s="21">
        <v>800062782</v>
      </c>
      <c r="M32" s="15" t="s">
        <v>72</v>
      </c>
      <c r="N32" s="15" t="s">
        <v>170</v>
      </c>
      <c r="O32" s="16" t="s">
        <v>37</v>
      </c>
      <c r="P32" s="22">
        <v>1071000000</v>
      </c>
      <c r="Q32" s="23">
        <f>+Tabla1513[[#This Row],[VALOR INICIAL DEL CONTRATO CON IVA]]+Tabla1513[[#This Row],[VALOR DE LAS ADICIONES CON IVA]]</f>
        <v>2587204795</v>
      </c>
      <c r="R32" s="24">
        <v>760</v>
      </c>
      <c r="S32" s="16" t="s">
        <v>37</v>
      </c>
      <c r="T32" s="25">
        <v>974</v>
      </c>
      <c r="U32" s="26">
        <v>43801</v>
      </c>
      <c r="V32" s="27">
        <v>44561</v>
      </c>
      <c r="W32" s="27">
        <v>45535</v>
      </c>
      <c r="X32" s="28" t="s">
        <v>39</v>
      </c>
      <c r="Y32" s="29">
        <v>0.91</v>
      </c>
      <c r="Z32" s="29">
        <v>0.6</v>
      </c>
      <c r="AA32" s="30">
        <v>2019</v>
      </c>
    </row>
    <row r="33" spans="1:27" ht="77.5" customHeight="1" x14ac:dyDescent="0.35">
      <c r="A33" s="14" t="s">
        <v>51</v>
      </c>
      <c r="B33" s="15" t="s">
        <v>152</v>
      </c>
      <c r="C33" s="15" t="s">
        <v>153</v>
      </c>
      <c r="D33" s="15" t="s">
        <v>147</v>
      </c>
      <c r="E33" s="16" t="s">
        <v>171</v>
      </c>
      <c r="F33" s="17">
        <v>43963</v>
      </c>
      <c r="G33" s="15" t="s">
        <v>96</v>
      </c>
      <c r="H33" s="19" t="s">
        <v>172</v>
      </c>
      <c r="I33" s="20">
        <v>1297348074</v>
      </c>
      <c r="J33" s="15" t="s">
        <v>47</v>
      </c>
      <c r="K33" s="15" t="s">
        <v>48</v>
      </c>
      <c r="L33" s="21">
        <v>900335814</v>
      </c>
      <c r="M33" s="15" t="s">
        <v>49</v>
      </c>
      <c r="N33" s="15" t="s">
        <v>173</v>
      </c>
      <c r="O33" s="16" t="s">
        <v>37</v>
      </c>
      <c r="P33" s="22">
        <v>812368368</v>
      </c>
      <c r="Q33" s="23">
        <f>+Tabla1513[[#This Row],[VALOR INICIAL DEL CONTRATO CON IVA]]+Tabla1513[[#This Row],[VALOR DE LAS ADICIONES CON IVA]]</f>
        <v>2109716442</v>
      </c>
      <c r="R33" s="24">
        <v>1248</v>
      </c>
      <c r="S33" s="16" t="s">
        <v>37</v>
      </c>
      <c r="T33" s="25">
        <v>182</v>
      </c>
      <c r="U33" s="26">
        <v>43978</v>
      </c>
      <c r="V33" s="27">
        <v>45226</v>
      </c>
      <c r="W33" s="27">
        <v>45408</v>
      </c>
      <c r="X33" s="28" t="s">
        <v>39</v>
      </c>
      <c r="Y33" s="31">
        <v>0.96</v>
      </c>
      <c r="Z33" s="31">
        <v>1</v>
      </c>
      <c r="AA33" s="30">
        <v>2020</v>
      </c>
    </row>
    <row r="34" spans="1:27" ht="77.5" customHeight="1" x14ac:dyDescent="0.35">
      <c r="A34" s="14" t="s">
        <v>51</v>
      </c>
      <c r="B34" s="15" t="s">
        <v>166</v>
      </c>
      <c r="C34" s="15" t="s">
        <v>174</v>
      </c>
      <c r="D34" s="15" t="s">
        <v>94</v>
      </c>
      <c r="E34" s="16" t="s">
        <v>175</v>
      </c>
      <c r="F34" s="17">
        <v>43979</v>
      </c>
      <c r="G34" s="15" t="s">
        <v>96</v>
      </c>
      <c r="H34" s="19" t="s">
        <v>176</v>
      </c>
      <c r="I34" s="20">
        <v>313196000</v>
      </c>
      <c r="J34" s="15" t="s">
        <v>47</v>
      </c>
      <c r="K34" s="15" t="s">
        <v>48</v>
      </c>
      <c r="L34" s="21">
        <v>800210237</v>
      </c>
      <c r="M34" s="15" t="s">
        <v>49</v>
      </c>
      <c r="N34" s="15" t="s">
        <v>177</v>
      </c>
      <c r="O34" s="16" t="s">
        <v>37</v>
      </c>
      <c r="P34" s="22">
        <v>307567400</v>
      </c>
      <c r="Q34" s="23">
        <f>+Tabla1513[[#This Row],[VALOR INICIAL DEL CONTRATO CON IVA]]+Tabla1513[[#This Row],[VALOR DE LAS ADICIONES CON IVA]]</f>
        <v>620763400</v>
      </c>
      <c r="R34" s="24">
        <v>1097</v>
      </c>
      <c r="S34" s="16" t="s">
        <v>37</v>
      </c>
      <c r="T34" s="25">
        <v>884</v>
      </c>
      <c r="U34" s="26">
        <v>43980</v>
      </c>
      <c r="V34" s="27">
        <v>45077</v>
      </c>
      <c r="W34" s="27">
        <v>45961</v>
      </c>
      <c r="X34" s="28" t="s">
        <v>39</v>
      </c>
      <c r="Y34" s="29"/>
      <c r="Z34" s="29"/>
      <c r="AA34" s="30">
        <v>2020</v>
      </c>
    </row>
    <row r="35" spans="1:27" ht="77.5" customHeight="1" x14ac:dyDescent="0.35">
      <c r="A35" s="14" t="s">
        <v>51</v>
      </c>
      <c r="B35" s="15" t="s">
        <v>152</v>
      </c>
      <c r="C35" s="15" t="s">
        <v>153</v>
      </c>
      <c r="D35" s="15" t="s">
        <v>147</v>
      </c>
      <c r="E35" s="16" t="s">
        <v>178</v>
      </c>
      <c r="F35" s="17">
        <v>44014</v>
      </c>
      <c r="G35" s="15" t="s">
        <v>96</v>
      </c>
      <c r="H35" s="19" t="s">
        <v>179</v>
      </c>
      <c r="I35" s="20">
        <v>6147846314</v>
      </c>
      <c r="J35" s="15" t="s">
        <v>47</v>
      </c>
      <c r="K35" s="15" t="s">
        <v>48</v>
      </c>
      <c r="L35" s="21">
        <v>800015583</v>
      </c>
      <c r="M35" s="15" t="s">
        <v>49</v>
      </c>
      <c r="N35" s="15" t="s">
        <v>180</v>
      </c>
      <c r="O35" s="16" t="s">
        <v>37</v>
      </c>
      <c r="P35" s="22">
        <v>4663509882</v>
      </c>
      <c r="Q35" s="23">
        <f>+Tabla1513[[#This Row],[VALOR INICIAL DEL CONTRATO CON IVA]]+Tabla1513[[#This Row],[VALOR DE LAS ADICIONES CON IVA]]</f>
        <v>10811356196</v>
      </c>
      <c r="R35" s="24">
        <v>1239</v>
      </c>
      <c r="S35" s="16" t="s">
        <v>37</v>
      </c>
      <c r="T35" s="25">
        <v>731</v>
      </c>
      <c r="U35" s="26">
        <v>44021</v>
      </c>
      <c r="V35" s="27">
        <v>45260</v>
      </c>
      <c r="W35" s="27">
        <v>45991</v>
      </c>
      <c r="X35" s="28" t="s">
        <v>39</v>
      </c>
      <c r="Y35" s="31">
        <v>0.63329999999999997</v>
      </c>
      <c r="Z35" s="31">
        <v>0.53349999999999997</v>
      </c>
      <c r="AA35" s="30">
        <v>2020</v>
      </c>
    </row>
    <row r="36" spans="1:27" ht="77.5" customHeight="1" x14ac:dyDescent="0.35">
      <c r="A36" s="14" t="s">
        <v>51</v>
      </c>
      <c r="B36" s="15" t="s">
        <v>28</v>
      </c>
      <c r="C36" s="15" t="s">
        <v>181</v>
      </c>
      <c r="D36" s="15" t="s">
        <v>147</v>
      </c>
      <c r="E36" s="16" t="s">
        <v>182</v>
      </c>
      <c r="F36" s="17">
        <v>44083</v>
      </c>
      <c r="G36" s="15" t="s">
        <v>183</v>
      </c>
      <c r="H36" s="19" t="s">
        <v>184</v>
      </c>
      <c r="I36" s="20">
        <v>11270832898</v>
      </c>
      <c r="J36" s="15" t="s">
        <v>47</v>
      </c>
      <c r="K36" s="15" t="s">
        <v>48</v>
      </c>
      <c r="L36" s="21">
        <v>800237456</v>
      </c>
      <c r="M36" s="15" t="s">
        <v>185</v>
      </c>
      <c r="N36" s="15" t="s">
        <v>186</v>
      </c>
      <c r="O36" s="16" t="s">
        <v>37</v>
      </c>
      <c r="P36" s="22">
        <v>6851357252</v>
      </c>
      <c r="Q36" s="23">
        <f>+Tabla1513[[#This Row],[VALOR INICIAL DEL CONTRATO CON IVA]]+Tabla1513[[#This Row],[VALOR DE LAS ADICIONES CON IVA]]</f>
        <v>18122190150</v>
      </c>
      <c r="R36" s="24">
        <v>1094</v>
      </c>
      <c r="S36" s="16" t="s">
        <v>37</v>
      </c>
      <c r="T36" s="25">
        <v>396</v>
      </c>
      <c r="U36" s="26">
        <v>44105</v>
      </c>
      <c r="V36" s="27">
        <v>45199</v>
      </c>
      <c r="W36" s="27">
        <v>45595</v>
      </c>
      <c r="X36" s="28" t="s">
        <v>39</v>
      </c>
      <c r="Y36" s="29">
        <v>0.84</v>
      </c>
      <c r="Z36" s="29">
        <v>0.72</v>
      </c>
      <c r="AA36" s="30">
        <v>2020</v>
      </c>
    </row>
    <row r="37" spans="1:27" ht="77.5" customHeight="1" x14ac:dyDescent="0.35">
      <c r="A37" s="14" t="s">
        <v>51</v>
      </c>
      <c r="B37" s="15" t="s">
        <v>152</v>
      </c>
      <c r="C37" s="15" t="s">
        <v>153</v>
      </c>
      <c r="D37" s="15" t="s">
        <v>94</v>
      </c>
      <c r="E37" s="16" t="s">
        <v>187</v>
      </c>
      <c r="F37" s="17">
        <v>44098</v>
      </c>
      <c r="G37" s="15" t="s">
        <v>96</v>
      </c>
      <c r="H37" s="19" t="s">
        <v>188</v>
      </c>
      <c r="I37" s="20">
        <v>478805544</v>
      </c>
      <c r="J37" s="15" t="s">
        <v>47</v>
      </c>
      <c r="K37" s="15" t="s">
        <v>48</v>
      </c>
      <c r="L37" s="21">
        <v>900418656</v>
      </c>
      <c r="M37" s="15" t="s">
        <v>49</v>
      </c>
      <c r="N37" s="15" t="s">
        <v>189</v>
      </c>
      <c r="O37" s="16" t="s">
        <v>37</v>
      </c>
      <c r="P37" s="22">
        <v>478805544</v>
      </c>
      <c r="Q37" s="23">
        <f>+Tabla1513[[#This Row],[VALOR INICIAL DEL CONTRATO CON IVA]]+Tabla1513[[#This Row],[VALOR DE LAS ADICIONES CON IVA]]</f>
        <v>957611088</v>
      </c>
      <c r="R37" s="24">
        <v>730</v>
      </c>
      <c r="S37" s="16" t="s">
        <v>37</v>
      </c>
      <c r="T37" s="25">
        <v>731</v>
      </c>
      <c r="U37" s="26">
        <v>44102</v>
      </c>
      <c r="V37" s="27">
        <v>44832</v>
      </c>
      <c r="W37" s="27">
        <v>45563</v>
      </c>
      <c r="X37" s="28" t="s">
        <v>39</v>
      </c>
      <c r="Y37" s="31">
        <v>0.85</v>
      </c>
      <c r="Z37" s="31">
        <v>0.85399999999999998</v>
      </c>
      <c r="AA37" s="30">
        <v>2020</v>
      </c>
    </row>
    <row r="38" spans="1:27" ht="77.5" customHeight="1" x14ac:dyDescent="0.35">
      <c r="A38" s="14" t="s">
        <v>51</v>
      </c>
      <c r="B38" s="15" t="s">
        <v>166</v>
      </c>
      <c r="C38" s="15" t="s">
        <v>190</v>
      </c>
      <c r="D38" s="15" t="s">
        <v>30</v>
      </c>
      <c r="E38" s="16" t="s">
        <v>191</v>
      </c>
      <c r="F38" s="17">
        <v>44239</v>
      </c>
      <c r="G38" s="15" t="s">
        <v>96</v>
      </c>
      <c r="H38" s="19" t="s">
        <v>192</v>
      </c>
      <c r="I38" s="20">
        <v>358831794</v>
      </c>
      <c r="J38" s="15" t="s">
        <v>47</v>
      </c>
      <c r="K38" s="15" t="s">
        <v>48</v>
      </c>
      <c r="L38" s="21">
        <v>900409363</v>
      </c>
      <c r="M38" s="15" t="s">
        <v>144</v>
      </c>
      <c r="N38" s="15" t="s">
        <v>193</v>
      </c>
      <c r="O38" s="16" t="s">
        <v>37</v>
      </c>
      <c r="P38" s="22">
        <v>434971383</v>
      </c>
      <c r="Q38" s="23">
        <f>+Tabla1513[[#This Row],[VALOR INICIAL DEL CONTRATO CON IVA]]+Tabla1513[[#This Row],[VALOR DE LAS ADICIONES CON IVA]]</f>
        <v>793803177</v>
      </c>
      <c r="R38" s="24">
        <v>718</v>
      </c>
      <c r="S38" s="16" t="s">
        <v>37</v>
      </c>
      <c r="T38" s="25">
        <v>731</v>
      </c>
      <c r="U38" s="26">
        <v>44239</v>
      </c>
      <c r="V38" s="27">
        <v>44957</v>
      </c>
      <c r="W38" s="27">
        <v>45688</v>
      </c>
      <c r="X38" s="28" t="s">
        <v>39</v>
      </c>
      <c r="Y38" s="29">
        <v>0.77</v>
      </c>
      <c r="Z38" s="29">
        <v>0.49</v>
      </c>
      <c r="AA38" s="30">
        <v>2021</v>
      </c>
    </row>
    <row r="39" spans="1:27" ht="77.5" customHeight="1" x14ac:dyDescent="0.35">
      <c r="A39" s="14" t="s">
        <v>51</v>
      </c>
      <c r="B39" s="15" t="s">
        <v>52</v>
      </c>
      <c r="C39" s="15" t="s">
        <v>53</v>
      </c>
      <c r="D39" s="15" t="s">
        <v>30</v>
      </c>
      <c r="E39" s="16" t="s">
        <v>194</v>
      </c>
      <c r="F39" s="17">
        <v>44250</v>
      </c>
      <c r="G39" s="18" t="s">
        <v>32</v>
      </c>
      <c r="H39" s="19" t="s">
        <v>195</v>
      </c>
      <c r="I39" s="20">
        <v>26360854</v>
      </c>
      <c r="J39" s="15" t="s">
        <v>34</v>
      </c>
      <c r="K39" s="15" t="s">
        <v>35</v>
      </c>
      <c r="L39" s="21">
        <v>4506637</v>
      </c>
      <c r="M39" s="15"/>
      <c r="N39" s="15" t="s">
        <v>59</v>
      </c>
      <c r="O39" s="16" t="s">
        <v>37</v>
      </c>
      <c r="P39" s="22">
        <v>65397740</v>
      </c>
      <c r="Q39" s="23">
        <f>+Tabla1513[[#This Row],[VALOR INICIAL DEL CONTRATO CON IVA]]+Tabla1513[[#This Row],[VALOR DE LAS ADICIONES CON IVA]]</f>
        <v>91758594</v>
      </c>
      <c r="R39" s="24">
        <v>311</v>
      </c>
      <c r="S39" s="16" t="s">
        <v>37</v>
      </c>
      <c r="T39" s="25">
        <v>1096</v>
      </c>
      <c r="U39" s="26">
        <v>44250</v>
      </c>
      <c r="V39" s="27">
        <v>44561</v>
      </c>
      <c r="W39" s="27">
        <v>45657</v>
      </c>
      <c r="X39" s="28" t="s">
        <v>39</v>
      </c>
      <c r="Y39" s="29">
        <v>0.17</v>
      </c>
      <c r="Z39" s="29">
        <v>0.25</v>
      </c>
      <c r="AA39" s="30">
        <v>2021</v>
      </c>
    </row>
    <row r="40" spans="1:27" ht="77.5" customHeight="1" x14ac:dyDescent="0.35">
      <c r="A40" s="14" t="s">
        <v>51</v>
      </c>
      <c r="B40" s="15" t="s">
        <v>152</v>
      </c>
      <c r="C40" s="15" t="s">
        <v>153</v>
      </c>
      <c r="D40" s="15" t="s">
        <v>147</v>
      </c>
      <c r="E40" s="16" t="s">
        <v>196</v>
      </c>
      <c r="F40" s="17">
        <v>44329</v>
      </c>
      <c r="G40" s="15" t="s">
        <v>96</v>
      </c>
      <c r="H40" s="19" t="s">
        <v>197</v>
      </c>
      <c r="I40" s="20">
        <v>24065259992</v>
      </c>
      <c r="J40" s="15" t="s">
        <v>47</v>
      </c>
      <c r="K40" s="15" t="s">
        <v>48</v>
      </c>
      <c r="L40" s="21">
        <v>800153993</v>
      </c>
      <c r="M40" s="15" t="s">
        <v>124</v>
      </c>
      <c r="N40" s="15" t="s">
        <v>198</v>
      </c>
      <c r="O40" s="16" t="s">
        <v>37</v>
      </c>
      <c r="P40" s="22">
        <v>5932679927</v>
      </c>
      <c r="Q40" s="23">
        <f>+Tabla1513[[#This Row],[VALOR INICIAL DEL CONTRATO CON IVA]]+Tabla1513[[#This Row],[VALOR DE LAS ADICIONES CON IVA]]</f>
        <v>29997939919</v>
      </c>
      <c r="R40" s="24">
        <v>1982</v>
      </c>
      <c r="S40" s="16" t="s">
        <v>99</v>
      </c>
      <c r="T40" s="25"/>
      <c r="U40" s="26">
        <v>44344</v>
      </c>
      <c r="V40" s="27">
        <v>46326</v>
      </c>
      <c r="W40" s="27"/>
      <c r="X40" s="28" t="s">
        <v>39</v>
      </c>
      <c r="Y40" s="31">
        <v>0.50770000000000004</v>
      </c>
      <c r="Z40" s="31">
        <v>0.3377</v>
      </c>
      <c r="AA40" s="30">
        <v>2021</v>
      </c>
    </row>
    <row r="41" spans="1:27" ht="77.5" customHeight="1" x14ac:dyDescent="0.35">
      <c r="A41" s="14" t="s">
        <v>51</v>
      </c>
      <c r="B41" s="15" t="s">
        <v>152</v>
      </c>
      <c r="C41" s="15" t="s">
        <v>153</v>
      </c>
      <c r="D41" s="15" t="s">
        <v>147</v>
      </c>
      <c r="E41" s="16" t="s">
        <v>199</v>
      </c>
      <c r="F41" s="17">
        <v>44340</v>
      </c>
      <c r="G41" s="15" t="s">
        <v>96</v>
      </c>
      <c r="H41" s="19" t="s">
        <v>200</v>
      </c>
      <c r="I41" s="20">
        <v>3992226912</v>
      </c>
      <c r="J41" s="15" t="s">
        <v>47</v>
      </c>
      <c r="K41" s="15" t="s">
        <v>48</v>
      </c>
      <c r="L41" s="21">
        <v>800153993</v>
      </c>
      <c r="M41" s="15" t="s">
        <v>124</v>
      </c>
      <c r="N41" s="15" t="s">
        <v>198</v>
      </c>
      <c r="O41" s="16" t="s">
        <v>99</v>
      </c>
      <c r="P41" s="22"/>
      <c r="Q41" s="23">
        <f>+Tabla1513[[#This Row],[VALOR INICIAL DEL CONTRATO CON IVA]]+Tabla1513[[#This Row],[VALOR DE LAS ADICIONES CON IVA]]</f>
        <v>3992226912</v>
      </c>
      <c r="R41" s="24">
        <v>1156</v>
      </c>
      <c r="S41" s="16" t="s">
        <v>99</v>
      </c>
      <c r="T41" s="25"/>
      <c r="U41" s="26">
        <v>44351</v>
      </c>
      <c r="V41" s="27">
        <v>45507</v>
      </c>
      <c r="W41" s="27"/>
      <c r="X41" s="28" t="s">
        <v>39</v>
      </c>
      <c r="Y41" s="31">
        <v>0.83</v>
      </c>
      <c r="Z41" s="31">
        <v>0.71</v>
      </c>
      <c r="AA41" s="30">
        <v>2021</v>
      </c>
    </row>
    <row r="42" spans="1:27" ht="77.5" customHeight="1" x14ac:dyDescent="0.35">
      <c r="A42" s="14" t="s">
        <v>51</v>
      </c>
      <c r="B42" s="15" t="s">
        <v>152</v>
      </c>
      <c r="C42" s="15" t="s">
        <v>153</v>
      </c>
      <c r="D42" s="15" t="s">
        <v>147</v>
      </c>
      <c r="E42" s="16" t="s">
        <v>201</v>
      </c>
      <c r="F42" s="17">
        <v>44404</v>
      </c>
      <c r="G42" s="15" t="s">
        <v>96</v>
      </c>
      <c r="H42" s="19" t="s">
        <v>202</v>
      </c>
      <c r="I42" s="20">
        <v>2549836800</v>
      </c>
      <c r="J42" s="15" t="s">
        <v>47</v>
      </c>
      <c r="K42" s="15" t="s">
        <v>48</v>
      </c>
      <c r="L42" s="21">
        <v>900255873</v>
      </c>
      <c r="M42" s="15" t="s">
        <v>110</v>
      </c>
      <c r="N42" s="15" t="s">
        <v>203</v>
      </c>
      <c r="O42" s="16" t="s">
        <v>99</v>
      </c>
      <c r="P42" s="22"/>
      <c r="Q42" s="23">
        <f>+Tabla1513[[#This Row],[VALOR INICIAL DEL CONTRATO CON IVA]]+Tabla1513[[#This Row],[VALOR DE LAS ADICIONES CON IVA]]</f>
        <v>2549836800</v>
      </c>
      <c r="R42" s="24">
        <v>1492</v>
      </c>
      <c r="S42" s="16" t="s">
        <v>99</v>
      </c>
      <c r="T42" s="25"/>
      <c r="U42" s="26">
        <v>44410</v>
      </c>
      <c r="V42" s="27">
        <v>45902</v>
      </c>
      <c r="W42" s="27"/>
      <c r="X42" s="28" t="s">
        <v>39</v>
      </c>
      <c r="Y42" s="31">
        <v>0.83199999999999996</v>
      </c>
      <c r="Z42" s="31">
        <v>0.83699999999999997</v>
      </c>
      <c r="AA42" s="30">
        <v>2021</v>
      </c>
    </row>
    <row r="43" spans="1:27" ht="77.5" customHeight="1" x14ac:dyDescent="0.35">
      <c r="A43" s="14" t="s">
        <v>51</v>
      </c>
      <c r="B43" s="15" t="s">
        <v>166</v>
      </c>
      <c r="C43" s="15" t="s">
        <v>204</v>
      </c>
      <c r="D43" s="15" t="s">
        <v>30</v>
      </c>
      <c r="E43" s="16" t="s">
        <v>205</v>
      </c>
      <c r="F43" s="17">
        <v>44421</v>
      </c>
      <c r="G43" s="15" t="s">
        <v>96</v>
      </c>
      <c r="H43" s="19" t="s">
        <v>206</v>
      </c>
      <c r="I43" s="20">
        <v>592907556</v>
      </c>
      <c r="J43" s="15" t="s">
        <v>47</v>
      </c>
      <c r="K43" s="15" t="s">
        <v>48</v>
      </c>
      <c r="L43" s="21">
        <v>900032159</v>
      </c>
      <c r="M43" s="15" t="s">
        <v>67</v>
      </c>
      <c r="N43" s="15" t="s">
        <v>207</v>
      </c>
      <c r="O43" s="16" t="s">
        <v>37</v>
      </c>
      <c r="P43" s="22">
        <v>344975991</v>
      </c>
      <c r="Q43" s="23">
        <f>+Tabla1513[[#This Row],[VALOR INICIAL DEL CONTRATO CON IVA]]+Tabla1513[[#This Row],[VALOR DE LAS ADICIONES CON IVA]]</f>
        <v>937883547</v>
      </c>
      <c r="R43" s="24">
        <v>1095</v>
      </c>
      <c r="S43" s="16" t="s">
        <v>99</v>
      </c>
      <c r="T43" s="25"/>
      <c r="U43" s="26">
        <v>44422</v>
      </c>
      <c r="V43" s="27">
        <v>45517</v>
      </c>
      <c r="W43" s="27"/>
      <c r="X43" s="28" t="s">
        <v>39</v>
      </c>
      <c r="Y43" s="29"/>
      <c r="Z43" s="29"/>
      <c r="AA43" s="30">
        <v>2021</v>
      </c>
    </row>
    <row r="44" spans="1:27" ht="77.5" customHeight="1" x14ac:dyDescent="0.35">
      <c r="A44" s="14" t="s">
        <v>51</v>
      </c>
      <c r="B44" s="15" t="s">
        <v>152</v>
      </c>
      <c r="C44" s="15" t="s">
        <v>153</v>
      </c>
      <c r="D44" s="15" t="s">
        <v>94</v>
      </c>
      <c r="E44" s="16" t="s">
        <v>208</v>
      </c>
      <c r="F44" s="17">
        <v>44421</v>
      </c>
      <c r="G44" s="15" t="s">
        <v>209</v>
      </c>
      <c r="H44" s="19" t="s">
        <v>210</v>
      </c>
      <c r="I44" s="20">
        <v>356852708</v>
      </c>
      <c r="J44" s="15" t="s">
        <v>47</v>
      </c>
      <c r="K44" s="15" t="s">
        <v>48</v>
      </c>
      <c r="L44" s="21">
        <v>900335814</v>
      </c>
      <c r="M44" s="15" t="s">
        <v>49</v>
      </c>
      <c r="N44" s="15" t="s">
        <v>173</v>
      </c>
      <c r="O44" s="16" t="s">
        <v>99</v>
      </c>
      <c r="P44" s="22"/>
      <c r="Q44" s="23">
        <f>+Tabla1513[[#This Row],[VALOR INICIAL DEL CONTRATO CON IVA]]+Tabla1513[[#This Row],[VALOR DE LAS ADICIONES CON IVA]]</f>
        <v>356852708</v>
      </c>
      <c r="R44" s="24">
        <v>1188</v>
      </c>
      <c r="S44" s="16" t="s">
        <v>99</v>
      </c>
      <c r="T44" s="25"/>
      <c r="U44" s="26">
        <v>44421</v>
      </c>
      <c r="V44" s="27">
        <v>45609</v>
      </c>
      <c r="W44" s="27"/>
      <c r="X44" s="28" t="s">
        <v>39</v>
      </c>
      <c r="Y44" s="31">
        <v>0.72</v>
      </c>
      <c r="Z44" s="31">
        <v>1</v>
      </c>
      <c r="AA44" s="30">
        <v>2021</v>
      </c>
    </row>
    <row r="45" spans="1:27" ht="77.5" customHeight="1" x14ac:dyDescent="0.35">
      <c r="A45" s="14" t="s">
        <v>51</v>
      </c>
      <c r="B45" s="15" t="s">
        <v>152</v>
      </c>
      <c r="C45" s="15" t="s">
        <v>211</v>
      </c>
      <c r="D45" s="15" t="s">
        <v>147</v>
      </c>
      <c r="E45" s="16" t="s">
        <v>212</v>
      </c>
      <c r="F45" s="17">
        <v>44476</v>
      </c>
      <c r="G45" s="15" t="s">
        <v>96</v>
      </c>
      <c r="H45" s="19" t="s">
        <v>213</v>
      </c>
      <c r="I45" s="20">
        <v>1421288400</v>
      </c>
      <c r="J45" s="15" t="s">
        <v>47</v>
      </c>
      <c r="K45" s="15" t="s">
        <v>48</v>
      </c>
      <c r="L45" s="21">
        <v>804013213</v>
      </c>
      <c r="M45" s="15" t="s">
        <v>185</v>
      </c>
      <c r="N45" s="15" t="s">
        <v>214</v>
      </c>
      <c r="O45" s="16" t="s">
        <v>37</v>
      </c>
      <c r="P45" s="22">
        <v>1421288400</v>
      </c>
      <c r="Q45" s="23">
        <f>+Tabla1513[[#This Row],[VALOR INICIAL DEL CONTRATO CON IVA]]+Tabla1513[[#This Row],[VALOR DE LAS ADICIONES CON IVA]]</f>
        <v>2842576800</v>
      </c>
      <c r="R45" s="24">
        <v>730</v>
      </c>
      <c r="S45" s="16" t="s">
        <v>37</v>
      </c>
      <c r="T45" s="25">
        <v>731</v>
      </c>
      <c r="U45" s="26">
        <v>44481</v>
      </c>
      <c r="V45" s="27">
        <v>45211</v>
      </c>
      <c r="W45" s="27">
        <v>45942</v>
      </c>
      <c r="X45" s="28" t="s">
        <v>39</v>
      </c>
      <c r="Y45" s="31">
        <v>0.58330000000000004</v>
      </c>
      <c r="Z45" s="31">
        <v>0.55420000000000003</v>
      </c>
      <c r="AA45" s="30">
        <v>2021</v>
      </c>
    </row>
    <row r="46" spans="1:27" ht="77.5" customHeight="1" x14ac:dyDescent="0.35">
      <c r="A46" s="14" t="s">
        <v>51</v>
      </c>
      <c r="B46" s="15" t="s">
        <v>152</v>
      </c>
      <c r="C46" s="15" t="s">
        <v>153</v>
      </c>
      <c r="D46" s="15" t="s">
        <v>30</v>
      </c>
      <c r="E46" s="16" t="s">
        <v>215</v>
      </c>
      <c r="F46" s="17">
        <v>44494</v>
      </c>
      <c r="G46" s="15" t="s">
        <v>216</v>
      </c>
      <c r="H46" s="19" t="s">
        <v>217</v>
      </c>
      <c r="I46" s="20">
        <v>243036613</v>
      </c>
      <c r="J46" s="15" t="s">
        <v>47</v>
      </c>
      <c r="K46" s="15" t="s">
        <v>48</v>
      </c>
      <c r="L46" s="21">
        <v>830068179</v>
      </c>
      <c r="M46" s="15" t="s">
        <v>83</v>
      </c>
      <c r="N46" s="15" t="s">
        <v>218</v>
      </c>
      <c r="O46" s="16" t="s">
        <v>99</v>
      </c>
      <c r="P46" s="22"/>
      <c r="Q46" s="23">
        <f>+Tabla1513[[#This Row],[VALOR INICIAL DEL CONTRATO CON IVA]]+Tabla1513[[#This Row],[VALOR DE LAS ADICIONES CON IVA]]</f>
        <v>243036613</v>
      </c>
      <c r="R46" s="24">
        <v>1188</v>
      </c>
      <c r="S46" s="16" t="s">
        <v>99</v>
      </c>
      <c r="T46" s="25"/>
      <c r="U46" s="26">
        <v>44516</v>
      </c>
      <c r="V46" s="27">
        <v>45704</v>
      </c>
      <c r="W46" s="27"/>
      <c r="X46" s="28" t="s">
        <v>39</v>
      </c>
      <c r="Y46" s="31">
        <v>0.73</v>
      </c>
      <c r="Z46" s="31">
        <v>0.85</v>
      </c>
      <c r="AA46" s="30">
        <v>2021</v>
      </c>
    </row>
    <row r="47" spans="1:27" ht="77.5" customHeight="1" x14ac:dyDescent="0.35">
      <c r="A47" s="14" t="s">
        <v>51</v>
      </c>
      <c r="B47" s="15" t="s">
        <v>166</v>
      </c>
      <c r="C47" s="15" t="s">
        <v>190</v>
      </c>
      <c r="D47" s="15" t="s">
        <v>30</v>
      </c>
      <c r="E47" s="16" t="s">
        <v>219</v>
      </c>
      <c r="F47" s="17">
        <v>44475</v>
      </c>
      <c r="G47" s="15" t="s">
        <v>96</v>
      </c>
      <c r="H47" s="19" t="s">
        <v>220</v>
      </c>
      <c r="I47" s="20">
        <v>651288083</v>
      </c>
      <c r="J47" s="15" t="s">
        <v>47</v>
      </c>
      <c r="K47" s="15" t="s">
        <v>48</v>
      </c>
      <c r="L47" s="21">
        <v>900635607</v>
      </c>
      <c r="M47" s="15" t="s">
        <v>144</v>
      </c>
      <c r="N47" s="15" t="s">
        <v>221</v>
      </c>
      <c r="O47" s="16" t="s">
        <v>37</v>
      </c>
      <c r="P47" s="22">
        <v>413927778</v>
      </c>
      <c r="Q47" s="23">
        <f>+Tabla1513[[#This Row],[VALOR INICIAL DEL CONTRATO CON IVA]]+Tabla1513[[#This Row],[VALOR DE LAS ADICIONES CON IVA]]</f>
        <v>1065215861</v>
      </c>
      <c r="R47" s="24">
        <v>1096</v>
      </c>
      <c r="S47" s="16" t="s">
        <v>99</v>
      </c>
      <c r="T47" s="25"/>
      <c r="U47" s="26">
        <v>44475</v>
      </c>
      <c r="V47" s="27">
        <v>45571</v>
      </c>
      <c r="W47" s="27"/>
      <c r="X47" s="28" t="s">
        <v>39</v>
      </c>
      <c r="Y47" s="29">
        <v>0.81</v>
      </c>
      <c r="Z47" s="29">
        <v>0.54</v>
      </c>
      <c r="AA47" s="30">
        <v>2021</v>
      </c>
    </row>
    <row r="48" spans="1:27" ht="77.5" customHeight="1" x14ac:dyDescent="0.35">
      <c r="A48" s="14" t="s">
        <v>51</v>
      </c>
      <c r="B48" s="15" t="s">
        <v>166</v>
      </c>
      <c r="C48" s="15" t="s">
        <v>190</v>
      </c>
      <c r="D48" s="15" t="s">
        <v>30</v>
      </c>
      <c r="E48" s="16" t="s">
        <v>222</v>
      </c>
      <c r="F48" s="17">
        <v>44529</v>
      </c>
      <c r="G48" s="15" t="s">
        <v>96</v>
      </c>
      <c r="H48" s="19" t="s">
        <v>220</v>
      </c>
      <c r="I48" s="20">
        <v>122654489</v>
      </c>
      <c r="J48" s="15" t="s">
        <v>47</v>
      </c>
      <c r="K48" s="15" t="s">
        <v>48</v>
      </c>
      <c r="L48" s="21">
        <v>941677765</v>
      </c>
      <c r="M48" s="15" t="s">
        <v>223</v>
      </c>
      <c r="N48" s="15" t="s">
        <v>224</v>
      </c>
      <c r="O48" s="16" t="s">
        <v>99</v>
      </c>
      <c r="P48" s="22"/>
      <c r="Q48" s="23">
        <f>+Tabla1513[[#This Row],[VALOR INICIAL DEL CONTRATO CON IVA]]+Tabla1513[[#This Row],[VALOR DE LAS ADICIONES CON IVA]]</f>
        <v>122654489</v>
      </c>
      <c r="R48" s="24">
        <v>1096</v>
      </c>
      <c r="S48" s="16" t="s">
        <v>99</v>
      </c>
      <c r="T48" s="25"/>
      <c r="U48" s="26">
        <v>44529</v>
      </c>
      <c r="V48" s="27">
        <v>45625</v>
      </c>
      <c r="W48" s="27"/>
      <c r="X48" s="28" t="s">
        <v>39</v>
      </c>
      <c r="Y48" s="29">
        <v>0.78</v>
      </c>
      <c r="Z48" s="29">
        <v>0.6</v>
      </c>
      <c r="AA48" s="30">
        <v>2021</v>
      </c>
    </row>
    <row r="49" spans="1:27" ht="130" x14ac:dyDescent="0.35">
      <c r="A49" s="14" t="s">
        <v>51</v>
      </c>
      <c r="B49" s="15" t="s">
        <v>52</v>
      </c>
      <c r="C49" s="15" t="s">
        <v>225</v>
      </c>
      <c r="D49" s="15" t="s">
        <v>30</v>
      </c>
      <c r="E49" s="16" t="s">
        <v>226</v>
      </c>
      <c r="F49" s="17">
        <v>44547</v>
      </c>
      <c r="G49" s="15" t="s">
        <v>96</v>
      </c>
      <c r="H49" s="19" t="s">
        <v>227</v>
      </c>
      <c r="I49" s="20">
        <v>689676000</v>
      </c>
      <c r="J49" s="15" t="s">
        <v>47</v>
      </c>
      <c r="K49" s="15" t="s">
        <v>48</v>
      </c>
      <c r="L49" s="21">
        <v>860002400</v>
      </c>
      <c r="M49" s="15" t="s">
        <v>110</v>
      </c>
      <c r="N49" s="15" t="s">
        <v>228</v>
      </c>
      <c r="O49" s="16" t="s">
        <v>99</v>
      </c>
      <c r="P49" s="22"/>
      <c r="Q49" s="23">
        <f>+Tabla1513[[#This Row],[VALOR INICIAL DEL CONTRATO CON IVA]]+Tabla1513[[#This Row],[VALOR DE LAS ADICIONES CON IVA]]</f>
        <v>689676000</v>
      </c>
      <c r="R49" s="24">
        <v>1095</v>
      </c>
      <c r="S49" s="16" t="s">
        <v>99</v>
      </c>
      <c r="T49" s="25"/>
      <c r="U49" s="26">
        <v>44562</v>
      </c>
      <c r="V49" s="27">
        <v>45657</v>
      </c>
      <c r="W49" s="27"/>
      <c r="X49" s="28" t="s">
        <v>39</v>
      </c>
      <c r="Y49" s="29">
        <v>0.75</v>
      </c>
      <c r="Z49" s="29">
        <v>0.8</v>
      </c>
      <c r="AA49" s="30">
        <v>2021</v>
      </c>
    </row>
    <row r="50" spans="1:27" ht="77.5" customHeight="1" x14ac:dyDescent="0.35">
      <c r="A50" s="14" t="s">
        <v>51</v>
      </c>
      <c r="B50" s="15" t="s">
        <v>158</v>
      </c>
      <c r="C50" s="15" t="s">
        <v>229</v>
      </c>
      <c r="D50" s="15" t="s">
        <v>147</v>
      </c>
      <c r="E50" s="16" t="s">
        <v>230</v>
      </c>
      <c r="F50" s="17">
        <v>44547</v>
      </c>
      <c r="G50" s="15" t="s">
        <v>96</v>
      </c>
      <c r="H50" s="19" t="s">
        <v>231</v>
      </c>
      <c r="I50" s="20">
        <v>47341056281</v>
      </c>
      <c r="J50" s="15" t="s">
        <v>47</v>
      </c>
      <c r="K50" s="15" t="s">
        <v>48</v>
      </c>
      <c r="L50" s="21">
        <v>800244309</v>
      </c>
      <c r="M50" s="15" t="s">
        <v>49</v>
      </c>
      <c r="N50" s="15" t="s">
        <v>232</v>
      </c>
      <c r="O50" s="16" t="s">
        <v>37</v>
      </c>
      <c r="P50" s="22">
        <v>13964026328</v>
      </c>
      <c r="Q50" s="23">
        <f>+Tabla1513[[#This Row],[VALOR INICIAL DEL CONTRATO CON IVA]]+Tabla1513[[#This Row],[VALOR DE LAS ADICIONES CON IVA]]</f>
        <v>61305082609</v>
      </c>
      <c r="R50" s="24">
        <v>737</v>
      </c>
      <c r="S50" s="16" t="s">
        <v>37</v>
      </c>
      <c r="T50" s="25">
        <v>152</v>
      </c>
      <c r="U50" s="26">
        <v>44554</v>
      </c>
      <c r="V50" s="27">
        <v>45291</v>
      </c>
      <c r="W50" s="27">
        <v>45443</v>
      </c>
      <c r="X50" s="28" t="s">
        <v>39</v>
      </c>
      <c r="Y50" s="29" t="s">
        <v>233</v>
      </c>
      <c r="Z50" s="29" t="s">
        <v>234</v>
      </c>
      <c r="AA50" s="30">
        <v>2021</v>
      </c>
    </row>
    <row r="51" spans="1:27" ht="77.5" customHeight="1" x14ac:dyDescent="0.35">
      <c r="A51" s="14" t="s">
        <v>51</v>
      </c>
      <c r="B51" s="15" t="s">
        <v>52</v>
      </c>
      <c r="C51" s="15" t="s">
        <v>53</v>
      </c>
      <c r="D51" s="15" t="s">
        <v>30</v>
      </c>
      <c r="E51" s="16" t="s">
        <v>235</v>
      </c>
      <c r="F51" s="17">
        <v>44553</v>
      </c>
      <c r="G51" s="15" t="s">
        <v>216</v>
      </c>
      <c r="H51" s="19" t="s">
        <v>236</v>
      </c>
      <c r="I51" s="20">
        <v>22527331</v>
      </c>
      <c r="J51" s="15" t="s">
        <v>47</v>
      </c>
      <c r="K51" s="15" t="s">
        <v>48</v>
      </c>
      <c r="L51" s="21">
        <v>860051872</v>
      </c>
      <c r="M51" s="15" t="s">
        <v>67</v>
      </c>
      <c r="N51" s="15" t="s">
        <v>237</v>
      </c>
      <c r="O51" s="16" t="s">
        <v>99</v>
      </c>
      <c r="P51" s="22"/>
      <c r="Q51" s="23">
        <f>+Tabla1513[[#This Row],[VALOR INICIAL DEL CONTRATO CON IVA]]+Tabla1513[[#This Row],[VALOR DE LAS ADICIONES CON IVA]]</f>
        <v>22527331</v>
      </c>
      <c r="R51" s="24">
        <v>1096</v>
      </c>
      <c r="S51" s="16" t="s">
        <v>99</v>
      </c>
      <c r="T51" s="25"/>
      <c r="U51" s="26">
        <v>44563</v>
      </c>
      <c r="V51" s="27">
        <v>45659</v>
      </c>
      <c r="W51" s="27"/>
      <c r="X51" s="28" t="s">
        <v>39</v>
      </c>
      <c r="Y51" s="29">
        <v>0.72</v>
      </c>
      <c r="Z51" s="29">
        <v>0.67</v>
      </c>
      <c r="AA51" s="30">
        <v>2021</v>
      </c>
    </row>
    <row r="52" spans="1:27" ht="77.5" customHeight="1" x14ac:dyDescent="0.35">
      <c r="A52" s="14" t="s">
        <v>51</v>
      </c>
      <c r="B52" s="15" t="s">
        <v>152</v>
      </c>
      <c r="C52" s="15" t="s">
        <v>238</v>
      </c>
      <c r="D52" s="15" t="s">
        <v>30</v>
      </c>
      <c r="E52" s="16" t="s">
        <v>239</v>
      </c>
      <c r="F52" s="17">
        <v>44559</v>
      </c>
      <c r="G52" s="18" t="s">
        <v>240</v>
      </c>
      <c r="H52" s="19" t="s">
        <v>241</v>
      </c>
      <c r="I52" s="20">
        <v>874974588</v>
      </c>
      <c r="J52" s="15" t="s">
        <v>47</v>
      </c>
      <c r="K52" s="15" t="s">
        <v>48</v>
      </c>
      <c r="L52" s="21">
        <v>830141011</v>
      </c>
      <c r="M52" s="15" t="s">
        <v>124</v>
      </c>
      <c r="N52" s="15" t="s">
        <v>242</v>
      </c>
      <c r="O52" s="16" t="s">
        <v>37</v>
      </c>
      <c r="P52" s="22">
        <v>178739466</v>
      </c>
      <c r="Q52" s="23">
        <f>+Tabla1513[[#This Row],[VALOR INICIAL DEL CONTRATO CON IVA]]+Tabla1513[[#This Row],[VALOR DE LAS ADICIONES CON IVA]]</f>
        <v>1053714054</v>
      </c>
      <c r="R52" s="24">
        <v>1096</v>
      </c>
      <c r="S52" s="16" t="s">
        <v>99</v>
      </c>
      <c r="T52" s="25"/>
      <c r="U52" s="26">
        <v>44559</v>
      </c>
      <c r="V52" s="27">
        <v>45655</v>
      </c>
      <c r="W52" s="27"/>
      <c r="X52" s="28" t="s">
        <v>39</v>
      </c>
      <c r="Y52" s="31">
        <v>0.628</v>
      </c>
      <c r="Z52" s="31">
        <v>0.628</v>
      </c>
      <c r="AA52" s="30">
        <v>2021</v>
      </c>
    </row>
    <row r="53" spans="1:27" ht="77.5" customHeight="1" x14ac:dyDescent="0.35">
      <c r="A53" s="14" t="s">
        <v>51</v>
      </c>
      <c r="B53" s="15" t="s">
        <v>152</v>
      </c>
      <c r="C53" s="15" t="s">
        <v>211</v>
      </c>
      <c r="D53" s="15" t="s">
        <v>94</v>
      </c>
      <c r="E53" s="16" t="s">
        <v>243</v>
      </c>
      <c r="F53" s="17">
        <v>44561</v>
      </c>
      <c r="G53" s="15" t="s">
        <v>96</v>
      </c>
      <c r="H53" s="19" t="s">
        <v>244</v>
      </c>
      <c r="I53" s="20">
        <v>1981297680</v>
      </c>
      <c r="J53" s="15" t="s">
        <v>47</v>
      </c>
      <c r="K53" s="15" t="s">
        <v>48</v>
      </c>
      <c r="L53" s="21">
        <v>900387076</v>
      </c>
      <c r="M53" s="15" t="s">
        <v>185</v>
      </c>
      <c r="N53" s="15" t="s">
        <v>245</v>
      </c>
      <c r="O53" s="16" t="s">
        <v>99</v>
      </c>
      <c r="P53" s="22"/>
      <c r="Q53" s="23">
        <f>+Tabla1513[[#This Row],[VALOR INICIAL DEL CONTRATO CON IVA]]+Tabla1513[[#This Row],[VALOR DE LAS ADICIONES CON IVA]]</f>
        <v>1981297680</v>
      </c>
      <c r="R53" s="24">
        <v>1095</v>
      </c>
      <c r="S53" s="16" t="s">
        <v>99</v>
      </c>
      <c r="T53" s="25"/>
      <c r="U53" s="26">
        <v>44562</v>
      </c>
      <c r="V53" s="27">
        <v>45657</v>
      </c>
      <c r="W53" s="27"/>
      <c r="X53" s="28" t="s">
        <v>39</v>
      </c>
      <c r="Y53" s="31">
        <v>0.7</v>
      </c>
      <c r="Z53" s="31">
        <v>1</v>
      </c>
      <c r="AA53" s="30">
        <v>2021</v>
      </c>
    </row>
    <row r="54" spans="1:27" ht="77.5" customHeight="1" x14ac:dyDescent="0.35">
      <c r="A54" s="14" t="s">
        <v>51</v>
      </c>
      <c r="B54" s="15" t="s">
        <v>52</v>
      </c>
      <c r="C54" s="15" t="s">
        <v>246</v>
      </c>
      <c r="D54" s="15" t="s">
        <v>30</v>
      </c>
      <c r="E54" s="16" t="s">
        <v>247</v>
      </c>
      <c r="F54" s="17">
        <v>43782</v>
      </c>
      <c r="G54" s="15" t="s">
        <v>96</v>
      </c>
      <c r="H54" s="19" t="s">
        <v>248</v>
      </c>
      <c r="I54" s="20">
        <v>11781000</v>
      </c>
      <c r="J54" s="15" t="s">
        <v>47</v>
      </c>
      <c r="K54" s="15" t="s">
        <v>48</v>
      </c>
      <c r="L54" s="21">
        <v>900059124</v>
      </c>
      <c r="M54" s="15" t="s">
        <v>67</v>
      </c>
      <c r="N54" s="15" t="s">
        <v>249</v>
      </c>
      <c r="O54" s="16" t="s">
        <v>37</v>
      </c>
      <c r="P54" s="22">
        <v>1816342</v>
      </c>
      <c r="Q54" s="23">
        <f>+Tabla1513[[#This Row],[VALOR INICIAL DEL CONTRATO CON IVA]]+Tabla1513[[#This Row],[VALOR DE LAS ADICIONES CON IVA]]</f>
        <v>13597342</v>
      </c>
      <c r="R54" s="24">
        <v>730</v>
      </c>
      <c r="S54" s="16" t="s">
        <v>37</v>
      </c>
      <c r="T54" s="25">
        <f>+Tabla1513[[#This Row],[FECHA TERMINACIÓN CONTRATO]]-Tabla1513[[#This Row],[FECHA INICIO CONTRATO]]</f>
        <v>730</v>
      </c>
      <c r="U54" s="26">
        <v>43782</v>
      </c>
      <c r="V54" s="27">
        <v>44512</v>
      </c>
      <c r="W54" s="27">
        <v>45424</v>
      </c>
      <c r="X54" s="28" t="s">
        <v>39</v>
      </c>
      <c r="Y54" s="29">
        <v>0.97</v>
      </c>
      <c r="Z54" s="29">
        <v>1</v>
      </c>
      <c r="AA54" s="30">
        <v>2019</v>
      </c>
    </row>
    <row r="55" spans="1:27" ht="77.5" customHeight="1" x14ac:dyDescent="0.35">
      <c r="A55" s="14" t="s">
        <v>51</v>
      </c>
      <c r="B55" s="15" t="s">
        <v>166</v>
      </c>
      <c r="C55" s="15" t="s">
        <v>190</v>
      </c>
      <c r="D55" s="15" t="s">
        <v>30</v>
      </c>
      <c r="E55" s="16" t="s">
        <v>250</v>
      </c>
      <c r="F55" s="17">
        <v>43906</v>
      </c>
      <c r="G55" s="18" t="s">
        <v>32</v>
      </c>
      <c r="H55" s="19" t="s">
        <v>251</v>
      </c>
      <c r="I55" s="20">
        <v>0</v>
      </c>
      <c r="J55" s="15" t="s">
        <v>47</v>
      </c>
      <c r="K55" s="15" t="s">
        <v>48</v>
      </c>
      <c r="L55" s="21">
        <v>860002964</v>
      </c>
      <c r="M55" s="15" t="s">
        <v>67</v>
      </c>
      <c r="N55" s="15" t="s">
        <v>252</v>
      </c>
      <c r="O55" s="16" t="s">
        <v>99</v>
      </c>
      <c r="P55" s="22"/>
      <c r="Q55" s="23">
        <f>+Tabla1513[[#This Row],[VALOR INICIAL DEL CONTRATO CON IVA]]+Tabla1513[[#This Row],[VALOR DE LAS ADICIONES CON IVA]]</f>
        <v>0</v>
      </c>
      <c r="R55" s="24">
        <v>1829</v>
      </c>
      <c r="S55" s="16" t="s">
        <v>99</v>
      </c>
      <c r="T55" s="25">
        <f>+Tabla1513[[#This Row],[FECHA TERMINACIÓN CONTRATO]]-Tabla1513[[#This Row],[FECHA INICIO CONTRATO]]</f>
        <v>1829</v>
      </c>
      <c r="U55" s="26">
        <v>43906</v>
      </c>
      <c r="V55" s="27">
        <v>45735</v>
      </c>
      <c r="W55" s="27"/>
      <c r="X55" s="28" t="s">
        <v>39</v>
      </c>
      <c r="Y55" s="29"/>
      <c r="Z55" s="29"/>
      <c r="AA55" s="30">
        <v>2020</v>
      </c>
    </row>
    <row r="56" spans="1:27" ht="130" x14ac:dyDescent="0.35">
      <c r="A56" s="14" t="s">
        <v>51</v>
      </c>
      <c r="B56" s="15" t="s">
        <v>52</v>
      </c>
      <c r="C56" s="15" t="s">
        <v>225</v>
      </c>
      <c r="D56" s="15" t="s">
        <v>30</v>
      </c>
      <c r="E56" s="16" t="s">
        <v>253</v>
      </c>
      <c r="F56" s="17">
        <v>44399</v>
      </c>
      <c r="G56" s="18" t="s">
        <v>254</v>
      </c>
      <c r="H56" s="19" t="s">
        <v>255</v>
      </c>
      <c r="I56" s="20">
        <v>11900000</v>
      </c>
      <c r="J56" s="15" t="s">
        <v>47</v>
      </c>
      <c r="K56" s="15" t="s">
        <v>48</v>
      </c>
      <c r="L56" s="21">
        <v>901180586</v>
      </c>
      <c r="M56" s="15" t="s">
        <v>83</v>
      </c>
      <c r="N56" s="15" t="s">
        <v>256</v>
      </c>
      <c r="O56" s="16" t="s">
        <v>99</v>
      </c>
      <c r="P56" s="22"/>
      <c r="Q56" s="23">
        <f>+Tabla1513[[#This Row],[VALOR INICIAL DEL CONTRATO CON IVA]]+Tabla1513[[#This Row],[VALOR DE LAS ADICIONES CON IVA]]</f>
        <v>11900000</v>
      </c>
      <c r="R56" s="24">
        <v>157</v>
      </c>
      <c r="S56" s="16" t="s">
        <v>37</v>
      </c>
      <c r="T56" s="25">
        <f>+Tabla1513[[#This Row],[FECHA TERMINACIÓN CONTRATO]]-Tabla1513[[#This Row],[FECHA INICIO CONTRATO]]</f>
        <v>157</v>
      </c>
      <c r="U56" s="26">
        <v>44404</v>
      </c>
      <c r="V56" s="27">
        <v>44561</v>
      </c>
      <c r="W56" s="27">
        <v>45657</v>
      </c>
      <c r="X56" s="28" t="s">
        <v>39</v>
      </c>
      <c r="Y56" s="29">
        <v>0.7</v>
      </c>
      <c r="Z56" s="29">
        <v>0.7</v>
      </c>
      <c r="AA56" s="30">
        <v>2021</v>
      </c>
    </row>
    <row r="57" spans="1:27" ht="77.5" customHeight="1" x14ac:dyDescent="0.35">
      <c r="A57" s="14" t="s">
        <v>51</v>
      </c>
      <c r="B57" s="15" t="s">
        <v>257</v>
      </c>
      <c r="C57" s="18" t="s">
        <v>258</v>
      </c>
      <c r="D57" s="15" t="s">
        <v>30</v>
      </c>
      <c r="E57" s="16" t="s">
        <v>259</v>
      </c>
      <c r="F57" s="17">
        <v>44469</v>
      </c>
      <c r="G57" s="15" t="s">
        <v>96</v>
      </c>
      <c r="H57" s="19" t="s">
        <v>260</v>
      </c>
      <c r="I57" s="20">
        <v>1224200</v>
      </c>
      <c r="J57" s="15" t="s">
        <v>47</v>
      </c>
      <c r="K57" s="15" t="s">
        <v>48</v>
      </c>
      <c r="L57" s="21">
        <v>900228799</v>
      </c>
      <c r="M57" s="15" t="s">
        <v>144</v>
      </c>
      <c r="N57" s="15" t="s">
        <v>261</v>
      </c>
      <c r="O57" s="16" t="s">
        <v>99</v>
      </c>
      <c r="P57" s="22"/>
      <c r="Q57" s="23">
        <f>+Tabla1513[[#This Row],[VALOR INICIAL DEL CONTRATO CON IVA]]+Tabla1513[[#This Row],[VALOR DE LAS ADICIONES CON IVA]]</f>
        <v>1224200</v>
      </c>
      <c r="R57" s="24">
        <v>1096</v>
      </c>
      <c r="S57" s="16" t="s">
        <v>99</v>
      </c>
      <c r="T57" s="25">
        <f>+Tabla1513[[#This Row],[FECHA TERMINACIÓN CONTRATO]]-Tabla1513[[#This Row],[FECHA INICIO CONTRATO]]</f>
        <v>1096</v>
      </c>
      <c r="U57" s="26">
        <v>44442</v>
      </c>
      <c r="V57" s="27">
        <v>45538</v>
      </c>
      <c r="W57" s="27"/>
      <c r="X57" s="28" t="s">
        <v>39</v>
      </c>
      <c r="Y57" s="29">
        <v>1</v>
      </c>
      <c r="Z57" s="29">
        <v>0</v>
      </c>
      <c r="AA57" s="30">
        <v>2021</v>
      </c>
    </row>
    <row r="58" spans="1:27" ht="77.5" customHeight="1" x14ac:dyDescent="0.35">
      <c r="A58" s="14" t="s">
        <v>51</v>
      </c>
      <c r="B58" s="15" t="s">
        <v>28</v>
      </c>
      <c r="C58" s="18" t="s">
        <v>262</v>
      </c>
      <c r="D58" s="15" t="s">
        <v>30</v>
      </c>
      <c r="E58" s="16" t="s">
        <v>263</v>
      </c>
      <c r="F58" s="17">
        <v>42640</v>
      </c>
      <c r="G58" s="15" t="s">
        <v>264</v>
      </c>
      <c r="H58" s="19" t="s">
        <v>265</v>
      </c>
      <c r="I58" s="20">
        <v>1150000000</v>
      </c>
      <c r="J58" s="15" t="s">
        <v>47</v>
      </c>
      <c r="K58" s="15" t="s">
        <v>48</v>
      </c>
      <c r="L58" s="21">
        <v>900207694</v>
      </c>
      <c r="M58" s="15" t="s">
        <v>114</v>
      </c>
      <c r="N58" s="15" t="s">
        <v>266</v>
      </c>
      <c r="O58" s="16" t="s">
        <v>99</v>
      </c>
      <c r="P58" s="22"/>
      <c r="Q58" s="23">
        <f>+Tabla1513[[#This Row],[VALOR INICIAL DEL CONTRATO CON IVA]]+Tabla1513[[#This Row],[VALOR DE LAS ADICIONES CON IVA]]</f>
        <v>1150000000</v>
      </c>
      <c r="R58" s="24">
        <f>+Tabla1513[[#This Row],[FECHA TERMINACIÓN CONTRATO]]-Tabla1513[[#This Row],[FECHA INICIO CONTRATO]]</f>
        <v>1826</v>
      </c>
      <c r="S58" s="16" t="s">
        <v>37</v>
      </c>
      <c r="T58" s="25">
        <f>+Tabla1513[[#This Row],[FECHA TERMINACIÓN CONTRATO]]-Tabla1513[[#This Row],[FECHA INICIO CONTRATO]]</f>
        <v>1826</v>
      </c>
      <c r="U58" s="26">
        <v>42644</v>
      </c>
      <c r="V58" s="27">
        <v>44470</v>
      </c>
      <c r="W58" s="27">
        <v>45473</v>
      </c>
      <c r="X58" s="28" t="s">
        <v>39</v>
      </c>
      <c r="Y58" s="29">
        <v>1</v>
      </c>
      <c r="Z58" s="29">
        <v>0</v>
      </c>
      <c r="AA58" s="30">
        <v>2016</v>
      </c>
    </row>
    <row r="59" spans="1:27" ht="77.5" customHeight="1" x14ac:dyDescent="0.35">
      <c r="A59" s="14" t="s">
        <v>51</v>
      </c>
      <c r="B59" s="15" t="s">
        <v>158</v>
      </c>
      <c r="C59" s="15" t="s">
        <v>229</v>
      </c>
      <c r="D59" s="15" t="s">
        <v>30</v>
      </c>
      <c r="E59" s="16" t="s">
        <v>267</v>
      </c>
      <c r="F59" s="17">
        <v>43249</v>
      </c>
      <c r="G59" s="15" t="s">
        <v>268</v>
      </c>
      <c r="H59" s="19" t="s">
        <v>269</v>
      </c>
      <c r="I59" s="20">
        <v>0</v>
      </c>
      <c r="J59" s="15" t="s">
        <v>47</v>
      </c>
      <c r="K59" s="15" t="s">
        <v>48</v>
      </c>
      <c r="L59" s="21">
        <v>830141109</v>
      </c>
      <c r="M59" s="15" t="s">
        <v>49</v>
      </c>
      <c r="N59" s="15" t="s">
        <v>270</v>
      </c>
      <c r="O59" s="16" t="s">
        <v>99</v>
      </c>
      <c r="P59" s="22"/>
      <c r="Q59" s="23">
        <f>+Tabla1513[[#This Row],[VALOR INICIAL DEL CONTRATO CON IVA]]+Tabla1513[[#This Row],[VALOR DE LAS ADICIONES CON IVA]]</f>
        <v>0</v>
      </c>
      <c r="R59" s="24">
        <f>+Tabla1513[[#This Row],[FECHA TERMINACIÓN CONTRATO]]-Tabla1513[[#This Row],[FECHA INICIO CONTRATO]]</f>
        <v>364</v>
      </c>
      <c r="S59" s="16" t="s">
        <v>37</v>
      </c>
      <c r="T59" s="25">
        <f>+Tabla1513[[#This Row],[FECHA TERMINACIÓN CONTRATO]]-Tabla1513[[#This Row],[FECHA INICIO CONTRATO]]</f>
        <v>364</v>
      </c>
      <c r="U59" s="26">
        <v>43250</v>
      </c>
      <c r="V59" s="27">
        <v>43614</v>
      </c>
      <c r="W59" s="27">
        <v>45443</v>
      </c>
      <c r="X59" s="28" t="s">
        <v>39</v>
      </c>
      <c r="Y59" s="29">
        <v>0.83</v>
      </c>
      <c r="Z59" s="29">
        <v>0</v>
      </c>
      <c r="AA59" s="30">
        <v>2018</v>
      </c>
    </row>
    <row r="60" spans="1:27" ht="77.5" customHeight="1" x14ac:dyDescent="0.35">
      <c r="A60" s="14" t="s">
        <v>51</v>
      </c>
      <c r="B60" s="15" t="s">
        <v>52</v>
      </c>
      <c r="C60" s="15" t="s">
        <v>53</v>
      </c>
      <c r="D60" s="15" t="s">
        <v>147</v>
      </c>
      <c r="E60" s="16" t="s">
        <v>271</v>
      </c>
      <c r="F60" s="17">
        <v>44631</v>
      </c>
      <c r="G60" s="15" t="s">
        <v>272</v>
      </c>
      <c r="H60" s="19" t="s">
        <v>273</v>
      </c>
      <c r="I60" s="20">
        <v>4710281078</v>
      </c>
      <c r="J60" s="15" t="s">
        <v>47</v>
      </c>
      <c r="K60" s="15" t="s">
        <v>48</v>
      </c>
      <c r="L60" s="21">
        <v>860518504</v>
      </c>
      <c r="M60" s="15" t="s">
        <v>185</v>
      </c>
      <c r="N60" s="15" t="s">
        <v>274</v>
      </c>
      <c r="O60" s="16" t="s">
        <v>99</v>
      </c>
      <c r="P60" s="22"/>
      <c r="Q60" s="23">
        <f>+Tabla1513[[#This Row],[VALOR INICIAL DEL CONTRATO CON IVA]]+Tabla1513[[#This Row],[VALOR DE LAS ADICIONES CON IVA]]</f>
        <v>4710281078</v>
      </c>
      <c r="R60" s="24">
        <v>1085</v>
      </c>
      <c r="S60" s="16" t="s">
        <v>99</v>
      </c>
      <c r="T60" s="25"/>
      <c r="U60" s="26">
        <v>44634</v>
      </c>
      <c r="V60" s="27">
        <v>45719</v>
      </c>
      <c r="W60" s="27"/>
      <c r="X60" s="28" t="s">
        <v>39</v>
      </c>
      <c r="Y60" s="29"/>
      <c r="Z60" s="29"/>
      <c r="AA60" s="30">
        <v>2022</v>
      </c>
    </row>
    <row r="61" spans="1:27" ht="77.5" customHeight="1" x14ac:dyDescent="0.35">
      <c r="A61" s="14" t="s">
        <v>51</v>
      </c>
      <c r="B61" s="15" t="s">
        <v>158</v>
      </c>
      <c r="C61" s="15" t="s">
        <v>275</v>
      </c>
      <c r="D61" s="15" t="s">
        <v>276</v>
      </c>
      <c r="E61" s="16" t="s">
        <v>277</v>
      </c>
      <c r="F61" s="17">
        <v>44741</v>
      </c>
      <c r="G61" s="15" t="s">
        <v>96</v>
      </c>
      <c r="H61" s="19" t="s">
        <v>278</v>
      </c>
      <c r="I61" s="20">
        <v>1725000000</v>
      </c>
      <c r="J61" s="15" t="s">
        <v>47</v>
      </c>
      <c r="K61" s="15" t="s">
        <v>48</v>
      </c>
      <c r="L61" s="21">
        <v>900532339</v>
      </c>
      <c r="M61" s="15" t="s">
        <v>72</v>
      </c>
      <c r="N61" s="15" t="s">
        <v>279</v>
      </c>
      <c r="O61" s="16" t="s">
        <v>99</v>
      </c>
      <c r="P61" s="22"/>
      <c r="Q61" s="23">
        <f>+Tabla1513[[#This Row],[VALOR INICIAL DEL CONTRATO CON IVA]]+Tabla1513[[#This Row],[VALOR DE LAS ADICIONES CON IVA]]</f>
        <v>1725000000</v>
      </c>
      <c r="R61" s="24">
        <v>1095</v>
      </c>
      <c r="S61" s="16" t="s">
        <v>99</v>
      </c>
      <c r="T61" s="15"/>
      <c r="U61" s="26">
        <v>44743</v>
      </c>
      <c r="V61" s="27">
        <v>45838</v>
      </c>
      <c r="W61" s="27"/>
      <c r="X61" s="28" t="s">
        <v>39</v>
      </c>
      <c r="Y61" s="29">
        <v>0.57999999999999996</v>
      </c>
      <c r="Z61" s="29">
        <v>0.65</v>
      </c>
      <c r="AA61" s="30">
        <v>2022</v>
      </c>
    </row>
    <row r="62" spans="1:27" ht="77.5" customHeight="1" x14ac:dyDescent="0.35">
      <c r="A62" s="14" t="s">
        <v>51</v>
      </c>
      <c r="B62" s="15" t="s">
        <v>52</v>
      </c>
      <c r="C62" s="15" t="s">
        <v>53</v>
      </c>
      <c r="D62" s="15" t="s">
        <v>147</v>
      </c>
      <c r="E62" s="16" t="s">
        <v>280</v>
      </c>
      <c r="F62" s="17">
        <v>44743</v>
      </c>
      <c r="G62" s="15" t="s">
        <v>281</v>
      </c>
      <c r="H62" s="19" t="s">
        <v>282</v>
      </c>
      <c r="I62" s="20">
        <v>2461995657</v>
      </c>
      <c r="J62" s="15" t="s">
        <v>47</v>
      </c>
      <c r="K62" s="15" t="s">
        <v>48</v>
      </c>
      <c r="L62" s="21">
        <v>804016472</v>
      </c>
      <c r="M62" s="15" t="s">
        <v>49</v>
      </c>
      <c r="N62" s="15" t="s">
        <v>283</v>
      </c>
      <c r="O62" s="16" t="s">
        <v>99</v>
      </c>
      <c r="P62" s="22"/>
      <c r="Q62" s="23">
        <f>+Tabla1513[[#This Row],[VALOR INICIAL DEL CONTRATO CON IVA]]+Tabla1513[[#This Row],[VALOR DE LAS ADICIONES CON IVA]]</f>
        <v>2461995657</v>
      </c>
      <c r="R62" s="24">
        <v>731</v>
      </c>
      <c r="S62" s="16" t="s">
        <v>99</v>
      </c>
      <c r="T62" s="15"/>
      <c r="U62" s="26">
        <v>44747</v>
      </c>
      <c r="V62" s="27">
        <v>45478</v>
      </c>
      <c r="W62" s="27"/>
      <c r="X62" s="28" t="s">
        <v>39</v>
      </c>
      <c r="Y62" s="29"/>
      <c r="Z62" s="29"/>
      <c r="AA62" s="30">
        <v>2022</v>
      </c>
    </row>
    <row r="63" spans="1:27" ht="77.5" customHeight="1" x14ac:dyDescent="0.35">
      <c r="A63" s="14" t="s">
        <v>51</v>
      </c>
      <c r="B63" s="15" t="s">
        <v>52</v>
      </c>
      <c r="C63" s="15" t="s">
        <v>146</v>
      </c>
      <c r="D63" s="15" t="s">
        <v>147</v>
      </c>
      <c r="E63" s="16" t="s">
        <v>284</v>
      </c>
      <c r="F63" s="17">
        <v>44748</v>
      </c>
      <c r="G63" s="15" t="s">
        <v>96</v>
      </c>
      <c r="H63" s="19" t="s">
        <v>285</v>
      </c>
      <c r="I63" s="20">
        <v>1231610999</v>
      </c>
      <c r="J63" s="15" t="s">
        <v>47</v>
      </c>
      <c r="K63" s="15" t="s">
        <v>48</v>
      </c>
      <c r="L63" s="21">
        <v>860015826</v>
      </c>
      <c r="M63" s="15" t="s">
        <v>110</v>
      </c>
      <c r="N63" s="15" t="s">
        <v>286</v>
      </c>
      <c r="O63" s="16" t="s">
        <v>37</v>
      </c>
      <c r="P63" s="22">
        <v>1144456303</v>
      </c>
      <c r="Q63" s="23">
        <f>+Tabla1513[[#This Row],[VALOR INICIAL DEL CONTRATO CON IVA]]+Tabla1513[[#This Row],[VALOR DE LAS ADICIONES CON IVA]]</f>
        <v>2376067302</v>
      </c>
      <c r="R63" s="24">
        <v>725</v>
      </c>
      <c r="S63" s="16" t="s">
        <v>37</v>
      </c>
      <c r="T63" s="25">
        <f>+Tabla1513[[#This Row],[FIN CONTRATO
(actual con prórrogas)]]-Tabla1513[[#This Row],[FECHA TERMINACIÓN CONTRATO]]</f>
        <v>335</v>
      </c>
      <c r="U63" s="26">
        <v>44748</v>
      </c>
      <c r="V63" s="27">
        <v>45473</v>
      </c>
      <c r="W63" s="27">
        <v>45808</v>
      </c>
      <c r="X63" s="28" t="s">
        <v>39</v>
      </c>
      <c r="Y63" s="29">
        <v>0.6</v>
      </c>
      <c r="Z63" s="29">
        <v>0.47</v>
      </c>
      <c r="AA63" s="30">
        <v>2022</v>
      </c>
    </row>
    <row r="64" spans="1:27" ht="77.5" customHeight="1" x14ac:dyDescent="0.35">
      <c r="A64" s="14" t="s">
        <v>51</v>
      </c>
      <c r="B64" s="15" t="s">
        <v>52</v>
      </c>
      <c r="C64" s="15" t="s">
        <v>287</v>
      </c>
      <c r="D64" s="15" t="s">
        <v>276</v>
      </c>
      <c r="E64" s="16" t="s">
        <v>288</v>
      </c>
      <c r="F64" s="17">
        <v>44778</v>
      </c>
      <c r="G64" s="15" t="s">
        <v>96</v>
      </c>
      <c r="H64" s="19" t="s">
        <v>289</v>
      </c>
      <c r="I64" s="20">
        <v>476000000</v>
      </c>
      <c r="J64" s="15" t="s">
        <v>47</v>
      </c>
      <c r="K64" s="15" t="s">
        <v>48</v>
      </c>
      <c r="L64" s="21">
        <v>860600063</v>
      </c>
      <c r="M64" s="15" t="s">
        <v>72</v>
      </c>
      <c r="N64" s="15" t="s">
        <v>290</v>
      </c>
      <c r="O64" s="16" t="s">
        <v>37</v>
      </c>
      <c r="P64" s="22">
        <v>476000000</v>
      </c>
      <c r="Q64" s="23">
        <f>+Tabla1513[[#This Row],[VALOR INICIAL DEL CONTRATO CON IVA]]+Tabla1513[[#This Row],[VALOR DE LAS ADICIONES CON IVA]]</f>
        <v>952000000</v>
      </c>
      <c r="R64" s="24">
        <v>364</v>
      </c>
      <c r="S64" s="16" t="s">
        <v>37</v>
      </c>
      <c r="T64" s="25">
        <f>+Tabla1513[[#This Row],[FIN CONTRATO
(actual con prórrogas)]]-Tabla1513[[#This Row],[FECHA TERMINACIÓN CONTRATO]]</f>
        <v>366</v>
      </c>
      <c r="U64" s="26">
        <v>44778</v>
      </c>
      <c r="V64" s="27">
        <v>45142</v>
      </c>
      <c r="W64" s="27">
        <v>45508</v>
      </c>
      <c r="X64" s="28" t="s">
        <v>39</v>
      </c>
      <c r="Y64" s="29"/>
      <c r="Z64" s="29"/>
      <c r="AA64" s="30">
        <v>2022</v>
      </c>
    </row>
    <row r="65" spans="1:27" ht="87.5" customHeight="1" x14ac:dyDescent="0.35">
      <c r="A65" s="14" t="s">
        <v>51</v>
      </c>
      <c r="B65" s="15" t="s">
        <v>28</v>
      </c>
      <c r="C65" s="15" t="s">
        <v>291</v>
      </c>
      <c r="D65" s="15" t="s">
        <v>147</v>
      </c>
      <c r="E65" s="16" t="s">
        <v>292</v>
      </c>
      <c r="F65" s="17">
        <v>44785</v>
      </c>
      <c r="G65" s="15" t="s">
        <v>96</v>
      </c>
      <c r="H65" s="19" t="s">
        <v>293</v>
      </c>
      <c r="I65" s="20">
        <v>2267149647</v>
      </c>
      <c r="J65" s="15" t="s">
        <v>47</v>
      </c>
      <c r="K65" s="15" t="s">
        <v>48</v>
      </c>
      <c r="L65" s="21">
        <v>900218578</v>
      </c>
      <c r="M65" s="15" t="s">
        <v>124</v>
      </c>
      <c r="N65" s="15" t="s">
        <v>294</v>
      </c>
      <c r="O65" s="16" t="s">
        <v>37</v>
      </c>
      <c r="P65" s="22">
        <v>57686698.469999999</v>
      </c>
      <c r="Q65" s="23">
        <f>+Tabla1513[[#This Row],[VALOR INICIAL DEL CONTRATO CON IVA]]+Tabla1513[[#This Row],[VALOR DE LAS ADICIONES CON IVA]]</f>
        <v>2324836345.4699998</v>
      </c>
      <c r="R65" s="24">
        <v>730</v>
      </c>
      <c r="S65" s="16" t="s">
        <v>99</v>
      </c>
      <c r="T65" s="15"/>
      <c r="U65" s="26">
        <v>44790</v>
      </c>
      <c r="V65" s="27">
        <v>45520</v>
      </c>
      <c r="W65" s="27"/>
      <c r="X65" s="28" t="s">
        <v>39</v>
      </c>
      <c r="Y65" s="29">
        <v>0.8</v>
      </c>
      <c r="Z65" s="29">
        <v>1</v>
      </c>
      <c r="AA65" s="30">
        <v>2022</v>
      </c>
    </row>
    <row r="66" spans="1:27" ht="104.5" customHeight="1" x14ac:dyDescent="0.35">
      <c r="A66" s="14" t="s">
        <v>51</v>
      </c>
      <c r="B66" s="15" t="s">
        <v>152</v>
      </c>
      <c r="C66" s="15" t="s">
        <v>153</v>
      </c>
      <c r="D66" s="15" t="s">
        <v>147</v>
      </c>
      <c r="E66" s="16" t="s">
        <v>295</v>
      </c>
      <c r="F66" s="17">
        <v>44799</v>
      </c>
      <c r="G66" s="15" t="s">
        <v>96</v>
      </c>
      <c r="H66" s="19" t="s">
        <v>296</v>
      </c>
      <c r="I66" s="20">
        <v>1174073868</v>
      </c>
      <c r="J66" s="15" t="s">
        <v>47</v>
      </c>
      <c r="K66" s="15" t="s">
        <v>48</v>
      </c>
      <c r="L66" s="21">
        <v>900335814</v>
      </c>
      <c r="M66" s="15" t="s">
        <v>49</v>
      </c>
      <c r="N66" s="15" t="s">
        <v>297</v>
      </c>
      <c r="O66" s="16" t="s">
        <v>99</v>
      </c>
      <c r="P66" s="22"/>
      <c r="Q66" s="23">
        <f>+Tabla1513[[#This Row],[VALOR INICIAL DEL CONTRATO CON IVA]]+Tabla1513[[#This Row],[VALOR DE LAS ADICIONES CON IVA]]</f>
        <v>1174073868</v>
      </c>
      <c r="R66" s="24">
        <v>1095</v>
      </c>
      <c r="S66" s="16" t="s">
        <v>99</v>
      </c>
      <c r="T66" s="15"/>
      <c r="U66" s="26">
        <v>44805</v>
      </c>
      <c r="V66" s="27">
        <v>45900</v>
      </c>
      <c r="W66" s="27"/>
      <c r="X66" s="28" t="s">
        <v>39</v>
      </c>
      <c r="Y66" s="31">
        <v>0.5</v>
      </c>
      <c r="Z66" s="31">
        <v>0.49</v>
      </c>
      <c r="AA66" s="30">
        <v>2022</v>
      </c>
    </row>
    <row r="67" spans="1:27" ht="87.5" customHeight="1" x14ac:dyDescent="0.35">
      <c r="A67" s="14" t="s">
        <v>51</v>
      </c>
      <c r="B67" s="15" t="s">
        <v>158</v>
      </c>
      <c r="C67" s="15" t="s">
        <v>275</v>
      </c>
      <c r="D67" s="15" t="s">
        <v>147</v>
      </c>
      <c r="E67" s="16" t="s">
        <v>298</v>
      </c>
      <c r="F67" s="17">
        <v>44826</v>
      </c>
      <c r="G67" s="15" t="s">
        <v>299</v>
      </c>
      <c r="H67" s="19" t="s">
        <v>300</v>
      </c>
      <c r="I67" s="20">
        <v>920128800</v>
      </c>
      <c r="J67" s="15" t="s">
        <v>47</v>
      </c>
      <c r="K67" s="15" t="s">
        <v>48</v>
      </c>
      <c r="L67" s="21">
        <v>371490331</v>
      </c>
      <c r="M67" s="15" t="s">
        <v>223</v>
      </c>
      <c r="N67" s="15" t="s">
        <v>301</v>
      </c>
      <c r="O67" s="16" t="s">
        <v>99</v>
      </c>
      <c r="P67" s="22"/>
      <c r="Q67" s="23">
        <f>+Tabla1513[[#This Row],[VALOR INICIAL DEL CONTRATO CON IVA]]+Tabla1513[[#This Row],[VALOR DE LAS ADICIONES CON IVA]]</f>
        <v>920128800</v>
      </c>
      <c r="R67" s="24">
        <v>1096</v>
      </c>
      <c r="S67" s="16" t="s">
        <v>99</v>
      </c>
      <c r="T67" s="15"/>
      <c r="U67" s="26">
        <v>44827</v>
      </c>
      <c r="V67" s="27">
        <v>45923</v>
      </c>
      <c r="W67" s="27"/>
      <c r="X67" s="28" t="s">
        <v>39</v>
      </c>
      <c r="Y67" s="29">
        <v>0.5</v>
      </c>
      <c r="Z67" s="29">
        <v>0.65</v>
      </c>
      <c r="AA67" s="30">
        <v>2022</v>
      </c>
    </row>
    <row r="68" spans="1:27" ht="77.5" customHeight="1" x14ac:dyDescent="0.35">
      <c r="A68" s="14" t="s">
        <v>51</v>
      </c>
      <c r="B68" s="15" t="s">
        <v>152</v>
      </c>
      <c r="C68" s="15" t="s">
        <v>302</v>
      </c>
      <c r="D68" s="15" t="s">
        <v>147</v>
      </c>
      <c r="E68" s="16" t="s">
        <v>303</v>
      </c>
      <c r="F68" s="17">
        <v>44837</v>
      </c>
      <c r="G68" s="15" t="s">
        <v>96</v>
      </c>
      <c r="H68" s="19" t="s">
        <v>304</v>
      </c>
      <c r="I68" s="20">
        <v>3080794251</v>
      </c>
      <c r="J68" s="15" t="s">
        <v>47</v>
      </c>
      <c r="K68" s="15" t="s">
        <v>48</v>
      </c>
      <c r="L68" s="21">
        <v>830075303</v>
      </c>
      <c r="M68" s="15" t="s">
        <v>49</v>
      </c>
      <c r="N68" s="15" t="s">
        <v>305</v>
      </c>
      <c r="O68" s="16" t="s">
        <v>99</v>
      </c>
      <c r="P68" s="22"/>
      <c r="Q68" s="23">
        <f>+Tabla1513[[#This Row],[VALOR INICIAL DEL CONTRATO CON IVA]]+Tabla1513[[#This Row],[VALOR DE LAS ADICIONES CON IVA]]</f>
        <v>3080794251</v>
      </c>
      <c r="R68" s="24">
        <v>1187</v>
      </c>
      <c r="S68" s="16" t="s">
        <v>99</v>
      </c>
      <c r="T68" s="15"/>
      <c r="U68" s="26">
        <v>44848</v>
      </c>
      <c r="V68" s="27">
        <v>46035</v>
      </c>
      <c r="W68" s="27"/>
      <c r="X68" s="28" t="s">
        <v>39</v>
      </c>
      <c r="Y68" s="31">
        <v>0.45</v>
      </c>
      <c r="Z68" s="31">
        <v>0.73</v>
      </c>
      <c r="AA68" s="30">
        <v>2022</v>
      </c>
    </row>
    <row r="69" spans="1:27" ht="77.5" customHeight="1" x14ac:dyDescent="0.35">
      <c r="A69" s="14" t="s">
        <v>51</v>
      </c>
      <c r="B69" s="15" t="s">
        <v>28</v>
      </c>
      <c r="C69" s="15" t="s">
        <v>181</v>
      </c>
      <c r="D69" s="15" t="s">
        <v>147</v>
      </c>
      <c r="E69" s="16" t="s">
        <v>306</v>
      </c>
      <c r="F69" s="17">
        <v>44834</v>
      </c>
      <c r="G69" s="15" t="s">
        <v>96</v>
      </c>
      <c r="H69" s="19" t="s">
        <v>307</v>
      </c>
      <c r="I69" s="20">
        <v>577134679</v>
      </c>
      <c r="J69" s="15" t="s">
        <v>47</v>
      </c>
      <c r="K69" s="15" t="s">
        <v>48</v>
      </c>
      <c r="L69" s="21">
        <v>830090125</v>
      </c>
      <c r="M69" s="15" t="s">
        <v>88</v>
      </c>
      <c r="N69" s="15" t="s">
        <v>308</v>
      </c>
      <c r="O69" s="16" t="s">
        <v>99</v>
      </c>
      <c r="P69" s="22"/>
      <c r="Q69" s="23">
        <f>+Tabla1513[[#This Row],[VALOR INICIAL DEL CONTRATO CON IVA]]+Tabla1513[[#This Row],[VALOR DE LAS ADICIONES CON IVA]]</f>
        <v>577134679</v>
      </c>
      <c r="R69" s="24">
        <v>548</v>
      </c>
      <c r="S69" s="16" t="s">
        <v>99</v>
      </c>
      <c r="T69" s="15"/>
      <c r="U69" s="26">
        <v>44853</v>
      </c>
      <c r="V69" s="27">
        <v>45401</v>
      </c>
      <c r="W69" s="27"/>
      <c r="X69" s="28" t="s">
        <v>39</v>
      </c>
      <c r="Y69" s="29">
        <v>0.94</v>
      </c>
      <c r="Z69" s="29">
        <v>0.95</v>
      </c>
      <c r="AA69" s="30">
        <v>2022</v>
      </c>
    </row>
    <row r="70" spans="1:27" ht="77.5" customHeight="1" x14ac:dyDescent="0.35">
      <c r="A70" s="14" t="s">
        <v>51</v>
      </c>
      <c r="B70" s="15" t="s">
        <v>309</v>
      </c>
      <c r="C70" s="15" t="s">
        <v>310</v>
      </c>
      <c r="D70" s="15" t="s">
        <v>147</v>
      </c>
      <c r="E70" s="16" t="s">
        <v>311</v>
      </c>
      <c r="F70" s="17">
        <v>44833</v>
      </c>
      <c r="G70" s="15" t="s">
        <v>96</v>
      </c>
      <c r="H70" s="19" t="s">
        <v>312</v>
      </c>
      <c r="I70" s="20">
        <v>5392309974</v>
      </c>
      <c r="J70" s="15" t="s">
        <v>47</v>
      </c>
      <c r="K70" s="15" t="s">
        <v>48</v>
      </c>
      <c r="L70" s="21">
        <v>860036884</v>
      </c>
      <c r="M70" s="15" t="s">
        <v>49</v>
      </c>
      <c r="N70" s="15" t="s">
        <v>313</v>
      </c>
      <c r="O70" s="16" t="s">
        <v>99</v>
      </c>
      <c r="P70" s="22"/>
      <c r="Q70" s="23">
        <f>+Tabla1513[[#This Row],[VALOR INICIAL DEL CONTRATO CON IVA]]+Tabla1513[[#This Row],[VALOR DE LAS ADICIONES CON IVA]]</f>
        <v>5392309974</v>
      </c>
      <c r="R70" s="24">
        <v>1096</v>
      </c>
      <c r="S70" s="16" t="s">
        <v>99</v>
      </c>
      <c r="T70" s="15"/>
      <c r="U70" s="26">
        <v>44834</v>
      </c>
      <c r="V70" s="27">
        <v>45930</v>
      </c>
      <c r="W70" s="27"/>
      <c r="X70" s="28" t="s">
        <v>39</v>
      </c>
      <c r="Y70" s="29"/>
      <c r="Z70" s="29"/>
      <c r="AA70" s="30">
        <v>2022</v>
      </c>
    </row>
    <row r="71" spans="1:27" ht="77.5" customHeight="1" x14ac:dyDescent="0.35">
      <c r="A71" s="14" t="s">
        <v>51</v>
      </c>
      <c r="B71" s="15" t="s">
        <v>152</v>
      </c>
      <c r="C71" s="15" t="s">
        <v>314</v>
      </c>
      <c r="D71" s="15" t="s">
        <v>276</v>
      </c>
      <c r="E71" s="16" t="s">
        <v>315</v>
      </c>
      <c r="F71" s="17">
        <v>44838</v>
      </c>
      <c r="G71" s="15" t="s">
        <v>96</v>
      </c>
      <c r="H71" s="19" t="s">
        <v>316</v>
      </c>
      <c r="I71" s="20">
        <v>53907000</v>
      </c>
      <c r="J71" s="15" t="s">
        <v>47</v>
      </c>
      <c r="K71" s="15" t="s">
        <v>48</v>
      </c>
      <c r="L71" s="21">
        <v>900233434</v>
      </c>
      <c r="M71" s="15" t="s">
        <v>88</v>
      </c>
      <c r="N71" s="15" t="s">
        <v>317</v>
      </c>
      <c r="O71" s="16" t="s">
        <v>99</v>
      </c>
      <c r="P71" s="22"/>
      <c r="Q71" s="23">
        <f>+Tabla1513[[#This Row],[VALOR INICIAL DEL CONTRATO CON IVA]]+Tabla1513[[#This Row],[VALOR DE LAS ADICIONES CON IVA]]</f>
        <v>53907000</v>
      </c>
      <c r="R71" s="24">
        <v>735</v>
      </c>
      <c r="S71" s="16" t="s">
        <v>99</v>
      </c>
      <c r="T71" s="15"/>
      <c r="U71" s="26">
        <v>44838</v>
      </c>
      <c r="V71" s="27">
        <v>45573</v>
      </c>
      <c r="W71" s="27"/>
      <c r="X71" s="28" t="s">
        <v>39</v>
      </c>
      <c r="Y71" s="31"/>
      <c r="Z71" s="31"/>
      <c r="AA71" s="30">
        <v>2022</v>
      </c>
    </row>
    <row r="72" spans="1:27" ht="99" customHeight="1" x14ac:dyDescent="0.35">
      <c r="A72" s="14" t="s">
        <v>51</v>
      </c>
      <c r="B72" s="15" t="s">
        <v>318</v>
      </c>
      <c r="C72" s="15" t="s">
        <v>319</v>
      </c>
      <c r="D72" s="15" t="s">
        <v>147</v>
      </c>
      <c r="E72" s="16" t="s">
        <v>320</v>
      </c>
      <c r="F72" s="17">
        <v>44848</v>
      </c>
      <c r="G72" s="15" t="s">
        <v>96</v>
      </c>
      <c r="H72" s="19" t="s">
        <v>321</v>
      </c>
      <c r="I72" s="20">
        <v>30101814326</v>
      </c>
      <c r="J72" s="15" t="s">
        <v>47</v>
      </c>
      <c r="K72" s="15" t="s">
        <v>48</v>
      </c>
      <c r="L72" s="21">
        <v>901643782</v>
      </c>
      <c r="M72" s="15" t="s">
        <v>72</v>
      </c>
      <c r="N72" s="15" t="s">
        <v>322</v>
      </c>
      <c r="O72" s="16" t="s">
        <v>99</v>
      </c>
      <c r="P72" s="22"/>
      <c r="Q72" s="23">
        <f>+Tabla1513[[#This Row],[VALOR INICIAL DEL CONTRATO CON IVA]]+Tabla1513[[#This Row],[VALOR DE LAS ADICIONES CON IVA]]</f>
        <v>30101814326</v>
      </c>
      <c r="R72" s="24">
        <v>1187</v>
      </c>
      <c r="S72" s="16" t="s">
        <v>99</v>
      </c>
      <c r="T72" s="15"/>
      <c r="U72" s="26">
        <v>44855</v>
      </c>
      <c r="V72" s="27">
        <v>46042</v>
      </c>
      <c r="W72" s="27"/>
      <c r="X72" s="28" t="s">
        <v>39</v>
      </c>
      <c r="Y72" s="31">
        <v>0.44529999999999997</v>
      </c>
      <c r="Z72" s="29">
        <v>0.43</v>
      </c>
      <c r="AA72" s="30">
        <v>2022</v>
      </c>
    </row>
    <row r="73" spans="1:27" ht="77.5" customHeight="1" x14ac:dyDescent="0.35">
      <c r="A73" s="14" t="s">
        <v>51</v>
      </c>
      <c r="B73" s="15" t="s">
        <v>309</v>
      </c>
      <c r="C73" s="15" t="s">
        <v>323</v>
      </c>
      <c r="D73" s="15" t="s">
        <v>276</v>
      </c>
      <c r="E73" s="16" t="s">
        <v>324</v>
      </c>
      <c r="F73" s="17">
        <v>44858</v>
      </c>
      <c r="G73" s="15" t="s">
        <v>96</v>
      </c>
      <c r="H73" s="19" t="s">
        <v>325</v>
      </c>
      <c r="I73" s="20">
        <v>26009430</v>
      </c>
      <c r="J73" s="15" t="s">
        <v>47</v>
      </c>
      <c r="K73" s="15" t="s">
        <v>48</v>
      </c>
      <c r="L73" s="21">
        <v>800046226</v>
      </c>
      <c r="M73" s="15" t="s">
        <v>88</v>
      </c>
      <c r="N73" s="15" t="s">
        <v>326</v>
      </c>
      <c r="O73" s="16" t="s">
        <v>37</v>
      </c>
      <c r="P73" s="22">
        <v>28632530</v>
      </c>
      <c r="Q73" s="23">
        <f>+Tabla1513[[#This Row],[VALOR INICIAL DEL CONTRATO CON IVA]]+Tabla1513[[#This Row],[VALOR DE LAS ADICIONES CON IVA]]</f>
        <v>54641960</v>
      </c>
      <c r="R73" s="24">
        <v>364</v>
      </c>
      <c r="S73" s="16" t="s">
        <v>37</v>
      </c>
      <c r="T73" s="25">
        <f>+Tabla1513[[#This Row],[FIN CONTRATO
(actual con prórrogas)]]-Tabla1513[[#This Row],[FECHA TERMINACIÓN CONTRATO]]</f>
        <v>366</v>
      </c>
      <c r="U73" s="26">
        <v>44859</v>
      </c>
      <c r="V73" s="27">
        <v>45223</v>
      </c>
      <c r="W73" s="27">
        <v>45589</v>
      </c>
      <c r="X73" s="28" t="s">
        <v>39</v>
      </c>
      <c r="Y73" s="29"/>
      <c r="Z73" s="29"/>
      <c r="AA73" s="30">
        <v>2022</v>
      </c>
    </row>
    <row r="74" spans="1:27" ht="77.5" customHeight="1" x14ac:dyDescent="0.35">
      <c r="A74" s="14" t="s">
        <v>51</v>
      </c>
      <c r="B74" s="15" t="s">
        <v>152</v>
      </c>
      <c r="C74" s="15" t="s">
        <v>327</v>
      </c>
      <c r="D74" s="15" t="s">
        <v>276</v>
      </c>
      <c r="E74" s="16" t="s">
        <v>328</v>
      </c>
      <c r="F74" s="17">
        <v>44855</v>
      </c>
      <c r="G74" s="15" t="s">
        <v>96</v>
      </c>
      <c r="H74" s="19" t="s">
        <v>329</v>
      </c>
      <c r="I74" s="20">
        <v>49896840</v>
      </c>
      <c r="J74" s="15" t="s">
        <v>47</v>
      </c>
      <c r="K74" s="15" t="s">
        <v>48</v>
      </c>
      <c r="L74" s="21">
        <v>900032159</v>
      </c>
      <c r="M74" s="15" t="s">
        <v>67</v>
      </c>
      <c r="N74" s="15" t="s">
        <v>207</v>
      </c>
      <c r="O74" s="16" t="s">
        <v>99</v>
      </c>
      <c r="P74" s="22"/>
      <c r="Q74" s="23">
        <f>+Tabla1513[[#This Row],[VALOR INICIAL DEL CONTRATO CON IVA]]+Tabla1513[[#This Row],[VALOR DE LAS ADICIONES CON IVA]]</f>
        <v>49896840</v>
      </c>
      <c r="R74" s="24">
        <v>802</v>
      </c>
      <c r="S74" s="16" t="s">
        <v>99</v>
      </c>
      <c r="T74" s="25"/>
      <c r="U74" s="26">
        <v>44855</v>
      </c>
      <c r="V74" s="27">
        <v>45657</v>
      </c>
      <c r="W74" s="27"/>
      <c r="X74" s="28" t="s">
        <v>39</v>
      </c>
      <c r="Y74" s="31">
        <v>0.65380000000000005</v>
      </c>
      <c r="Z74" s="31">
        <v>0.4249</v>
      </c>
      <c r="AA74" s="30">
        <v>2022</v>
      </c>
    </row>
    <row r="75" spans="1:27" ht="77.5" customHeight="1" x14ac:dyDescent="0.35">
      <c r="A75" s="14" t="s">
        <v>51</v>
      </c>
      <c r="B75" s="15" t="s">
        <v>52</v>
      </c>
      <c r="C75" s="15" t="s">
        <v>53</v>
      </c>
      <c r="D75" s="15" t="s">
        <v>276</v>
      </c>
      <c r="E75" s="16" t="s">
        <v>330</v>
      </c>
      <c r="F75" s="17">
        <v>44860</v>
      </c>
      <c r="G75" s="15" t="s">
        <v>96</v>
      </c>
      <c r="H75" s="19" t="s">
        <v>331</v>
      </c>
      <c r="I75" s="20">
        <v>48689511</v>
      </c>
      <c r="J75" s="15" t="s">
        <v>47</v>
      </c>
      <c r="K75" s="15" t="s">
        <v>48</v>
      </c>
      <c r="L75" s="21">
        <v>830058081</v>
      </c>
      <c r="M75" s="15" t="s">
        <v>88</v>
      </c>
      <c r="N75" s="15" t="s">
        <v>332</v>
      </c>
      <c r="O75" s="16" t="s">
        <v>99</v>
      </c>
      <c r="P75" s="22"/>
      <c r="Q75" s="23">
        <f>+Tabla1513[[#This Row],[VALOR INICIAL DEL CONTRATO CON IVA]]+Tabla1513[[#This Row],[VALOR DE LAS ADICIONES CON IVA]]</f>
        <v>48689511</v>
      </c>
      <c r="R75" s="24">
        <v>822</v>
      </c>
      <c r="S75" s="16" t="s">
        <v>99</v>
      </c>
      <c r="T75" s="25"/>
      <c r="U75" s="26">
        <v>44860</v>
      </c>
      <c r="V75" s="27">
        <v>45682</v>
      </c>
      <c r="W75" s="27"/>
      <c r="X75" s="28" t="s">
        <v>39</v>
      </c>
      <c r="Y75" s="29"/>
      <c r="Z75" s="29"/>
      <c r="AA75" s="30">
        <v>2022</v>
      </c>
    </row>
    <row r="76" spans="1:27" ht="77.5" customHeight="1" x14ac:dyDescent="0.35">
      <c r="A76" s="14" t="s">
        <v>51</v>
      </c>
      <c r="B76" s="15" t="s">
        <v>52</v>
      </c>
      <c r="C76" s="15" t="s">
        <v>53</v>
      </c>
      <c r="D76" s="15" t="s">
        <v>276</v>
      </c>
      <c r="E76" s="16" t="s">
        <v>333</v>
      </c>
      <c r="F76" s="17">
        <v>44862</v>
      </c>
      <c r="G76" s="15" t="s">
        <v>96</v>
      </c>
      <c r="H76" s="19" t="s">
        <v>334</v>
      </c>
      <c r="I76" s="20">
        <v>120303085</v>
      </c>
      <c r="J76" s="15" t="s">
        <v>47</v>
      </c>
      <c r="K76" s="15" t="s">
        <v>48</v>
      </c>
      <c r="L76" s="21">
        <v>900494351</v>
      </c>
      <c r="M76" s="15" t="s">
        <v>67</v>
      </c>
      <c r="N76" s="15" t="s">
        <v>335</v>
      </c>
      <c r="O76" s="16" t="s">
        <v>99</v>
      </c>
      <c r="P76" s="22"/>
      <c r="Q76" s="23">
        <f>+Tabla1513[[#This Row],[VALOR INICIAL DEL CONTRATO CON IVA]]+Tabla1513[[#This Row],[VALOR DE LAS ADICIONES CON IVA]]</f>
        <v>120303085</v>
      </c>
      <c r="R76" s="24">
        <v>730</v>
      </c>
      <c r="S76" s="16" t="s">
        <v>99</v>
      </c>
      <c r="T76" s="25"/>
      <c r="U76" s="26">
        <v>44869</v>
      </c>
      <c r="V76" s="27">
        <v>45599</v>
      </c>
      <c r="W76" s="27"/>
      <c r="X76" s="28" t="s">
        <v>39</v>
      </c>
      <c r="Y76" s="29">
        <v>0.71</v>
      </c>
      <c r="Z76" s="29">
        <v>0.69</v>
      </c>
      <c r="AA76" s="30">
        <v>2022</v>
      </c>
    </row>
    <row r="77" spans="1:27" ht="77.5" customHeight="1" x14ac:dyDescent="0.35">
      <c r="A77" s="14" t="s">
        <v>51</v>
      </c>
      <c r="B77" s="15" t="s">
        <v>152</v>
      </c>
      <c r="C77" s="15" t="s">
        <v>153</v>
      </c>
      <c r="D77" s="15" t="s">
        <v>276</v>
      </c>
      <c r="E77" s="16" t="s">
        <v>336</v>
      </c>
      <c r="F77" s="17">
        <v>44868</v>
      </c>
      <c r="G77" s="15" t="s">
        <v>209</v>
      </c>
      <c r="H77" s="19" t="s">
        <v>337</v>
      </c>
      <c r="I77" s="20">
        <v>49405857</v>
      </c>
      <c r="J77" s="15" t="s">
        <v>47</v>
      </c>
      <c r="K77" s="15" t="s">
        <v>48</v>
      </c>
      <c r="L77" s="21">
        <v>900531376</v>
      </c>
      <c r="M77" s="15" t="s">
        <v>124</v>
      </c>
      <c r="N77" s="15" t="s">
        <v>338</v>
      </c>
      <c r="O77" s="16" t="s">
        <v>99</v>
      </c>
      <c r="P77" s="22"/>
      <c r="Q77" s="23">
        <f>+Tabla1513[[#This Row],[VALOR INICIAL DEL CONTRATO CON IVA]]+Tabla1513[[#This Row],[VALOR DE LAS ADICIONES CON IVA]]</f>
        <v>49405857</v>
      </c>
      <c r="R77" s="24">
        <v>1095</v>
      </c>
      <c r="S77" s="16" t="s">
        <v>99</v>
      </c>
      <c r="T77" s="25"/>
      <c r="U77" s="26">
        <v>44873</v>
      </c>
      <c r="V77" s="27">
        <v>45968</v>
      </c>
      <c r="W77" s="27"/>
      <c r="X77" s="28" t="s">
        <v>39</v>
      </c>
      <c r="Y77" s="31">
        <v>0.45</v>
      </c>
      <c r="Z77" s="31">
        <v>0.88</v>
      </c>
      <c r="AA77" s="30">
        <v>2022</v>
      </c>
    </row>
    <row r="78" spans="1:27" ht="77.5" customHeight="1" x14ac:dyDescent="0.35">
      <c r="A78" s="14" t="s">
        <v>51</v>
      </c>
      <c r="B78" s="15" t="s">
        <v>52</v>
      </c>
      <c r="C78" s="15" t="s">
        <v>53</v>
      </c>
      <c r="D78" s="15" t="s">
        <v>276</v>
      </c>
      <c r="E78" s="16" t="s">
        <v>339</v>
      </c>
      <c r="F78" s="17">
        <v>44874</v>
      </c>
      <c r="G78" s="15" t="s">
        <v>216</v>
      </c>
      <c r="H78" s="19" t="s">
        <v>340</v>
      </c>
      <c r="I78" s="20">
        <v>7412975</v>
      </c>
      <c r="J78" s="15" t="s">
        <v>47</v>
      </c>
      <c r="K78" s="15" t="s">
        <v>48</v>
      </c>
      <c r="L78" s="21">
        <v>901277134</v>
      </c>
      <c r="M78" s="15" t="s">
        <v>114</v>
      </c>
      <c r="N78" s="15" t="s">
        <v>341</v>
      </c>
      <c r="O78" s="16" t="s">
        <v>99</v>
      </c>
      <c r="P78" s="22"/>
      <c r="Q78" s="23">
        <f>+Tabla1513[[#This Row],[VALOR INICIAL DEL CONTRATO CON IVA]]+Tabla1513[[#This Row],[VALOR DE LAS ADICIONES CON IVA]]</f>
        <v>7412975</v>
      </c>
      <c r="R78" s="24">
        <v>1095</v>
      </c>
      <c r="S78" s="16" t="s">
        <v>99</v>
      </c>
      <c r="T78" s="25"/>
      <c r="U78" s="26">
        <v>44896</v>
      </c>
      <c r="V78" s="27">
        <v>45991</v>
      </c>
      <c r="W78" s="27"/>
      <c r="X78" s="28" t="s">
        <v>39</v>
      </c>
      <c r="Y78" s="29"/>
      <c r="Z78" s="29"/>
      <c r="AA78" s="30">
        <v>2022</v>
      </c>
    </row>
    <row r="79" spans="1:27" ht="77.5" customHeight="1" x14ac:dyDescent="0.35">
      <c r="A79" s="14" t="s">
        <v>51</v>
      </c>
      <c r="B79" s="15" t="s">
        <v>166</v>
      </c>
      <c r="C79" s="15" t="s">
        <v>204</v>
      </c>
      <c r="D79" s="15" t="s">
        <v>94</v>
      </c>
      <c r="E79" s="16" t="s">
        <v>342</v>
      </c>
      <c r="F79" s="17">
        <v>44883</v>
      </c>
      <c r="G79" s="15" t="s">
        <v>96</v>
      </c>
      <c r="H79" s="19" t="s">
        <v>343</v>
      </c>
      <c r="I79" s="20">
        <v>95104800</v>
      </c>
      <c r="J79" s="15" t="s">
        <v>47</v>
      </c>
      <c r="K79" s="15" t="s">
        <v>48</v>
      </c>
      <c r="L79" s="21">
        <v>900943048</v>
      </c>
      <c r="M79" s="15" t="s">
        <v>67</v>
      </c>
      <c r="N79" s="15" t="s">
        <v>344</v>
      </c>
      <c r="O79" s="16" t="s">
        <v>99</v>
      </c>
      <c r="P79" s="22"/>
      <c r="Q79" s="23">
        <f>+Tabla1513[[#This Row],[VALOR INICIAL DEL CONTRATO CON IVA]]+Tabla1513[[#This Row],[VALOR DE LAS ADICIONES CON IVA]]</f>
        <v>95104800</v>
      </c>
      <c r="R79" s="24">
        <v>364</v>
      </c>
      <c r="S79" s="16" t="s">
        <v>37</v>
      </c>
      <c r="T79" s="25">
        <f>+Tabla1513[[#This Row],[FIN CONTRATO
(actual con prórrogas)]]-Tabla1513[[#This Row],[FECHA TERMINACIÓN CONTRATO]]</f>
        <v>178</v>
      </c>
      <c r="U79" s="26">
        <v>44901</v>
      </c>
      <c r="V79" s="27">
        <v>45265</v>
      </c>
      <c r="W79" s="27">
        <v>45443</v>
      </c>
      <c r="X79" s="28" t="s">
        <v>39</v>
      </c>
      <c r="Y79" s="29"/>
      <c r="Z79" s="29"/>
      <c r="AA79" s="30">
        <v>2022</v>
      </c>
    </row>
    <row r="80" spans="1:27" ht="77.5" customHeight="1" x14ac:dyDescent="0.35">
      <c r="A80" s="14" t="s">
        <v>51</v>
      </c>
      <c r="B80" s="15" t="s">
        <v>152</v>
      </c>
      <c r="C80" s="15" t="s">
        <v>153</v>
      </c>
      <c r="D80" s="15" t="s">
        <v>147</v>
      </c>
      <c r="E80" s="16" t="s">
        <v>345</v>
      </c>
      <c r="F80" s="17">
        <v>44883</v>
      </c>
      <c r="G80" s="15" t="s">
        <v>96</v>
      </c>
      <c r="H80" s="19" t="s">
        <v>346</v>
      </c>
      <c r="I80" s="20">
        <v>2909518426</v>
      </c>
      <c r="J80" s="15" t="s">
        <v>47</v>
      </c>
      <c r="K80" s="15" t="s">
        <v>48</v>
      </c>
      <c r="L80" s="21">
        <v>800058607</v>
      </c>
      <c r="M80" s="15" t="s">
        <v>110</v>
      </c>
      <c r="N80" s="15" t="s">
        <v>347</v>
      </c>
      <c r="O80" s="16" t="s">
        <v>99</v>
      </c>
      <c r="P80" s="22"/>
      <c r="Q80" s="23">
        <f>+Tabla1513[[#This Row],[VALOR INICIAL DEL CONTRATO CON IVA]]+Tabla1513[[#This Row],[VALOR DE LAS ADICIONES CON IVA]]</f>
        <v>2909518426</v>
      </c>
      <c r="R80" s="24">
        <v>730</v>
      </c>
      <c r="S80" s="16" t="s">
        <v>99</v>
      </c>
      <c r="T80" s="25"/>
      <c r="U80" s="26">
        <v>44883</v>
      </c>
      <c r="V80" s="27">
        <v>45613</v>
      </c>
      <c r="W80" s="27"/>
      <c r="X80" s="28" t="s">
        <v>39</v>
      </c>
      <c r="Y80" s="31">
        <v>0.70830000000000004</v>
      </c>
      <c r="Z80" s="31">
        <v>0.68820000000000003</v>
      </c>
      <c r="AA80" s="30">
        <v>2022</v>
      </c>
    </row>
    <row r="81" spans="1:27" ht="77.5" customHeight="1" x14ac:dyDescent="0.35">
      <c r="A81" s="14" t="s">
        <v>51</v>
      </c>
      <c r="B81" s="15" t="s">
        <v>52</v>
      </c>
      <c r="C81" s="15" t="s">
        <v>53</v>
      </c>
      <c r="D81" s="15" t="s">
        <v>276</v>
      </c>
      <c r="E81" s="16" t="s">
        <v>348</v>
      </c>
      <c r="F81" s="17">
        <v>44880</v>
      </c>
      <c r="G81" s="15" t="s">
        <v>216</v>
      </c>
      <c r="H81" s="19" t="s">
        <v>349</v>
      </c>
      <c r="I81" s="20">
        <v>29250200</v>
      </c>
      <c r="J81" s="15" t="s">
        <v>47</v>
      </c>
      <c r="K81" s="15" t="s">
        <v>48</v>
      </c>
      <c r="L81" s="21">
        <v>800043857</v>
      </c>
      <c r="M81" s="15" t="s">
        <v>49</v>
      </c>
      <c r="N81" s="15" t="s">
        <v>350</v>
      </c>
      <c r="O81" s="16" t="s">
        <v>99</v>
      </c>
      <c r="P81" s="22"/>
      <c r="Q81" s="23">
        <f>+Tabla1513[[#This Row],[VALOR INICIAL DEL CONTRATO CON IVA]]+Tabla1513[[#This Row],[VALOR DE LAS ADICIONES CON IVA]]</f>
        <v>29250200</v>
      </c>
      <c r="R81" s="24">
        <v>730</v>
      </c>
      <c r="S81" s="16" t="s">
        <v>99</v>
      </c>
      <c r="T81" s="25"/>
      <c r="U81" s="26">
        <v>44881</v>
      </c>
      <c r="V81" s="27">
        <v>45611</v>
      </c>
      <c r="W81" s="27"/>
      <c r="X81" s="28" t="s">
        <v>39</v>
      </c>
      <c r="Y81" s="29"/>
      <c r="Z81" s="29"/>
      <c r="AA81" s="30">
        <v>2022</v>
      </c>
    </row>
    <row r="82" spans="1:27" ht="77.5" customHeight="1" x14ac:dyDescent="0.35">
      <c r="A82" s="14" t="s">
        <v>51</v>
      </c>
      <c r="B82" s="15" t="s">
        <v>28</v>
      </c>
      <c r="C82" s="15" t="s">
        <v>351</v>
      </c>
      <c r="D82" s="15" t="s">
        <v>94</v>
      </c>
      <c r="E82" s="16" t="s">
        <v>352</v>
      </c>
      <c r="F82" s="17">
        <v>44895</v>
      </c>
      <c r="G82" s="15" t="s">
        <v>96</v>
      </c>
      <c r="H82" s="19" t="s">
        <v>353</v>
      </c>
      <c r="I82" s="20">
        <v>339571303</v>
      </c>
      <c r="J82" s="15" t="s">
        <v>47</v>
      </c>
      <c r="K82" s="15" t="s">
        <v>48</v>
      </c>
      <c r="L82" s="21">
        <v>900518919</v>
      </c>
      <c r="M82" s="15" t="s">
        <v>110</v>
      </c>
      <c r="N82" s="15" t="s">
        <v>354</v>
      </c>
      <c r="O82" s="16" t="s">
        <v>99</v>
      </c>
      <c r="P82" s="22"/>
      <c r="Q82" s="23">
        <f>+Tabla1513[[#This Row],[VALOR INICIAL DEL CONTRATO CON IVA]]+Tabla1513[[#This Row],[VALOR DE LAS ADICIONES CON IVA]]</f>
        <v>339571303</v>
      </c>
      <c r="R82" s="24">
        <v>1339</v>
      </c>
      <c r="S82" s="16" t="s">
        <v>99</v>
      </c>
      <c r="T82" s="25"/>
      <c r="U82" s="26">
        <v>44895</v>
      </c>
      <c r="V82" s="27">
        <v>46234</v>
      </c>
      <c r="W82" s="27"/>
      <c r="X82" s="28" t="s">
        <v>39</v>
      </c>
      <c r="Y82" s="29">
        <v>0.36</v>
      </c>
      <c r="Z82" s="29">
        <v>0.48</v>
      </c>
      <c r="AA82" s="30">
        <v>2022</v>
      </c>
    </row>
    <row r="83" spans="1:27" ht="77.5" customHeight="1" x14ac:dyDescent="0.35">
      <c r="A83" s="14" t="s">
        <v>51</v>
      </c>
      <c r="B83" s="15" t="s">
        <v>152</v>
      </c>
      <c r="C83" s="15" t="s">
        <v>153</v>
      </c>
      <c r="D83" s="15" t="s">
        <v>276</v>
      </c>
      <c r="E83" s="16" t="s">
        <v>355</v>
      </c>
      <c r="F83" s="17">
        <v>44895</v>
      </c>
      <c r="G83" s="15" t="s">
        <v>96</v>
      </c>
      <c r="H83" s="19" t="s">
        <v>356</v>
      </c>
      <c r="I83" s="20">
        <v>31950582</v>
      </c>
      <c r="J83" s="15" t="s">
        <v>47</v>
      </c>
      <c r="K83" s="15" t="s">
        <v>48</v>
      </c>
      <c r="L83" s="21">
        <v>800210453</v>
      </c>
      <c r="M83" s="15" t="s">
        <v>114</v>
      </c>
      <c r="N83" s="15" t="s">
        <v>357</v>
      </c>
      <c r="O83" s="16" t="s">
        <v>99</v>
      </c>
      <c r="P83" s="22"/>
      <c r="Q83" s="23">
        <f>+Tabla1513[[#This Row],[VALOR INICIAL DEL CONTRATO CON IVA]]+Tabla1513[[#This Row],[VALOR DE LAS ADICIONES CON IVA]]</f>
        <v>31950582</v>
      </c>
      <c r="R83" s="24">
        <v>730</v>
      </c>
      <c r="S83" s="16" t="s">
        <v>99</v>
      </c>
      <c r="T83" s="25"/>
      <c r="U83" s="26">
        <v>44901</v>
      </c>
      <c r="V83" s="27">
        <v>45631</v>
      </c>
      <c r="W83" s="27"/>
      <c r="X83" s="28" t="s">
        <v>39</v>
      </c>
      <c r="Y83" s="31">
        <v>0.66669999999999996</v>
      </c>
      <c r="Z83" s="31">
        <v>0.5</v>
      </c>
      <c r="AA83" s="30">
        <v>2022</v>
      </c>
    </row>
    <row r="84" spans="1:27" ht="77.5" customHeight="1" x14ac:dyDescent="0.35">
      <c r="A84" s="14" t="s">
        <v>51</v>
      </c>
      <c r="B84" s="15" t="s">
        <v>28</v>
      </c>
      <c r="C84" s="15" t="s">
        <v>351</v>
      </c>
      <c r="D84" s="15" t="s">
        <v>276</v>
      </c>
      <c r="E84" s="16" t="s">
        <v>358</v>
      </c>
      <c r="F84" s="17">
        <v>44896</v>
      </c>
      <c r="G84" s="15" t="s">
        <v>96</v>
      </c>
      <c r="H84" s="19" t="s">
        <v>359</v>
      </c>
      <c r="I84" s="20">
        <v>236375483</v>
      </c>
      <c r="J84" s="15" t="s">
        <v>47</v>
      </c>
      <c r="K84" s="15" t="s">
        <v>48</v>
      </c>
      <c r="L84" s="21">
        <v>900687292</v>
      </c>
      <c r="M84" s="15" t="s">
        <v>124</v>
      </c>
      <c r="N84" s="15" t="s">
        <v>360</v>
      </c>
      <c r="O84" s="16" t="s">
        <v>99</v>
      </c>
      <c r="P84" s="22"/>
      <c r="Q84" s="23">
        <f>+Tabla1513[[#This Row],[VALOR INICIAL DEL CONTRATO CON IVA]]+Tabla1513[[#This Row],[VALOR DE LAS ADICIONES CON IVA]]</f>
        <v>236375483</v>
      </c>
      <c r="R84" s="24">
        <v>1445</v>
      </c>
      <c r="S84" s="16" t="s">
        <v>99</v>
      </c>
      <c r="T84" s="25"/>
      <c r="U84" s="26">
        <v>44911</v>
      </c>
      <c r="V84" s="27">
        <v>46356</v>
      </c>
      <c r="W84" s="27"/>
      <c r="X84" s="28" t="s">
        <v>39</v>
      </c>
      <c r="Y84" s="29">
        <v>0.33</v>
      </c>
      <c r="Z84" s="29">
        <v>0.34</v>
      </c>
      <c r="AA84" s="30">
        <v>2022</v>
      </c>
    </row>
    <row r="85" spans="1:27" ht="77.5" customHeight="1" x14ac:dyDescent="0.35">
      <c r="A85" s="14" t="s">
        <v>51</v>
      </c>
      <c r="B85" s="15" t="s">
        <v>52</v>
      </c>
      <c r="C85" s="15" t="s">
        <v>53</v>
      </c>
      <c r="D85" s="15" t="s">
        <v>276</v>
      </c>
      <c r="E85" s="16" t="s">
        <v>361</v>
      </c>
      <c r="F85" s="17">
        <v>44907</v>
      </c>
      <c r="G85" s="15" t="s">
        <v>96</v>
      </c>
      <c r="H85" s="19" t="s">
        <v>362</v>
      </c>
      <c r="I85" s="20">
        <v>29933141</v>
      </c>
      <c r="J85" s="15" t="s">
        <v>47</v>
      </c>
      <c r="K85" s="15" t="s">
        <v>48</v>
      </c>
      <c r="L85" s="21">
        <v>901004967</v>
      </c>
      <c r="M85" s="15" t="s">
        <v>83</v>
      </c>
      <c r="N85" s="15" t="s">
        <v>363</v>
      </c>
      <c r="O85" s="16" t="s">
        <v>99</v>
      </c>
      <c r="P85" s="22"/>
      <c r="Q85" s="23">
        <f>+Tabla1513[[#This Row],[VALOR INICIAL DEL CONTRATO CON IVA]]+Tabla1513[[#This Row],[VALOR DE LAS ADICIONES CON IVA]]</f>
        <v>29933141</v>
      </c>
      <c r="R85" s="24">
        <v>730</v>
      </c>
      <c r="S85" s="16" t="s">
        <v>99</v>
      </c>
      <c r="T85" s="25"/>
      <c r="U85" s="26">
        <v>44907</v>
      </c>
      <c r="V85" s="27">
        <v>45637</v>
      </c>
      <c r="W85" s="27"/>
      <c r="X85" s="28" t="s">
        <v>39</v>
      </c>
      <c r="Y85" s="29"/>
      <c r="Z85" s="29"/>
      <c r="AA85" s="30">
        <v>2022</v>
      </c>
    </row>
    <row r="86" spans="1:27" ht="77.5" customHeight="1" x14ac:dyDescent="0.35">
      <c r="A86" s="14" t="s">
        <v>51</v>
      </c>
      <c r="B86" s="15" t="s">
        <v>152</v>
      </c>
      <c r="C86" s="15" t="s">
        <v>211</v>
      </c>
      <c r="D86" s="15" t="s">
        <v>276</v>
      </c>
      <c r="E86" s="16" t="s">
        <v>364</v>
      </c>
      <c r="F86" s="17">
        <v>44910</v>
      </c>
      <c r="G86" s="15" t="s">
        <v>96</v>
      </c>
      <c r="H86" s="19" t="s">
        <v>365</v>
      </c>
      <c r="I86" s="20">
        <v>18191558</v>
      </c>
      <c r="J86" s="15" t="s">
        <v>47</v>
      </c>
      <c r="K86" s="15" t="s">
        <v>48</v>
      </c>
      <c r="L86" s="21">
        <v>8001030528</v>
      </c>
      <c r="M86" s="15" t="s">
        <v>88</v>
      </c>
      <c r="N86" s="15" t="s">
        <v>366</v>
      </c>
      <c r="O86" s="16" t="s">
        <v>99</v>
      </c>
      <c r="P86" s="22"/>
      <c r="Q86" s="23">
        <f>+Tabla1513[[#This Row],[VALOR INICIAL DEL CONTRATO CON IVA]]+Tabla1513[[#This Row],[VALOR DE LAS ADICIONES CON IVA]]</f>
        <v>18191558</v>
      </c>
      <c r="R86" s="24">
        <v>731</v>
      </c>
      <c r="S86" s="16" t="s">
        <v>99</v>
      </c>
      <c r="T86" s="25"/>
      <c r="U86" s="26">
        <v>44911</v>
      </c>
      <c r="V86" s="27">
        <v>45642</v>
      </c>
      <c r="W86" s="27"/>
      <c r="X86" s="28" t="s">
        <v>39</v>
      </c>
      <c r="Y86" s="31">
        <v>0.63</v>
      </c>
      <c r="Z86" s="31">
        <v>1</v>
      </c>
      <c r="AA86" s="30">
        <v>2022</v>
      </c>
    </row>
    <row r="87" spans="1:27" ht="77.5" customHeight="1" x14ac:dyDescent="0.35">
      <c r="A87" s="14" t="s">
        <v>51</v>
      </c>
      <c r="B87" s="15" t="s">
        <v>166</v>
      </c>
      <c r="C87" s="15" t="s">
        <v>204</v>
      </c>
      <c r="D87" s="15" t="s">
        <v>276</v>
      </c>
      <c r="E87" s="16" t="s">
        <v>367</v>
      </c>
      <c r="F87" s="17">
        <v>44914</v>
      </c>
      <c r="G87" s="15" t="s">
        <v>96</v>
      </c>
      <c r="H87" s="19" t="s">
        <v>368</v>
      </c>
      <c r="I87" s="20">
        <v>157577773</v>
      </c>
      <c r="J87" s="15" t="s">
        <v>47</v>
      </c>
      <c r="K87" s="15" t="s">
        <v>48</v>
      </c>
      <c r="L87" s="21">
        <v>900463380</v>
      </c>
      <c r="M87" s="15" t="s">
        <v>185</v>
      </c>
      <c r="N87" s="15" t="s">
        <v>369</v>
      </c>
      <c r="O87" s="16" t="s">
        <v>99</v>
      </c>
      <c r="P87" s="22"/>
      <c r="Q87" s="23">
        <f>+Tabla1513[[#This Row],[VALOR INICIAL DEL CONTRATO CON IVA]]+Tabla1513[[#This Row],[VALOR DE LAS ADICIONES CON IVA]]</f>
        <v>157577773</v>
      </c>
      <c r="R87" s="24">
        <v>1095</v>
      </c>
      <c r="S87" s="16" t="s">
        <v>99</v>
      </c>
      <c r="T87" s="25"/>
      <c r="U87" s="26">
        <v>44927</v>
      </c>
      <c r="V87" s="27">
        <v>46022</v>
      </c>
      <c r="W87" s="27"/>
      <c r="X87" s="28" t="s">
        <v>39</v>
      </c>
      <c r="Y87" s="29"/>
      <c r="Z87" s="29"/>
      <c r="AA87" s="30">
        <v>2022</v>
      </c>
    </row>
    <row r="88" spans="1:27" ht="77.5" customHeight="1" x14ac:dyDescent="0.35">
      <c r="A88" s="14" t="s">
        <v>51</v>
      </c>
      <c r="B88" s="15" t="s">
        <v>158</v>
      </c>
      <c r="C88" s="15" t="s">
        <v>275</v>
      </c>
      <c r="D88" s="15" t="s">
        <v>147</v>
      </c>
      <c r="E88" s="16" t="s">
        <v>370</v>
      </c>
      <c r="F88" s="17">
        <v>44915</v>
      </c>
      <c r="G88" s="15" t="s">
        <v>96</v>
      </c>
      <c r="H88" s="19" t="s">
        <v>371</v>
      </c>
      <c r="I88" s="20">
        <v>1797654777.5999999</v>
      </c>
      <c r="J88" s="15" t="s">
        <v>47</v>
      </c>
      <c r="K88" s="15" t="s">
        <v>48</v>
      </c>
      <c r="L88" s="21">
        <v>371490331</v>
      </c>
      <c r="M88" s="15" t="s">
        <v>223</v>
      </c>
      <c r="N88" s="15" t="s">
        <v>372</v>
      </c>
      <c r="O88" s="16" t="s">
        <v>99</v>
      </c>
      <c r="P88" s="22"/>
      <c r="Q88" s="23">
        <f>+Tabla1513[[#This Row],[VALOR INICIAL DEL CONTRATO CON IVA]]+Tabla1513[[#This Row],[VALOR DE LAS ADICIONES CON IVA]]</f>
        <v>1797654777.5999999</v>
      </c>
      <c r="R88" s="24">
        <v>273</v>
      </c>
      <c r="S88" s="16" t="s">
        <v>37</v>
      </c>
      <c r="T88" s="25">
        <f>+Tabla1513[[#This Row],[FIN CONTRATO
(actual con prórrogas)]]-Tabla1513[[#This Row],[FECHA TERMINACIÓN CONTRATO]]</f>
        <v>222</v>
      </c>
      <c r="U88" s="26">
        <v>44917</v>
      </c>
      <c r="V88" s="27">
        <v>45190</v>
      </c>
      <c r="W88" s="27">
        <v>45412</v>
      </c>
      <c r="X88" s="28" t="s">
        <v>39</v>
      </c>
      <c r="Y88" s="29">
        <v>0.68</v>
      </c>
      <c r="Z88" s="29">
        <v>0.93</v>
      </c>
      <c r="AA88" s="30">
        <v>2022</v>
      </c>
    </row>
    <row r="89" spans="1:27" ht="77.5" customHeight="1" x14ac:dyDescent="0.35">
      <c r="A89" s="14" t="s">
        <v>51</v>
      </c>
      <c r="B89" s="15" t="s">
        <v>158</v>
      </c>
      <c r="C89" s="15" t="s">
        <v>373</v>
      </c>
      <c r="D89" s="15" t="s">
        <v>276</v>
      </c>
      <c r="E89" s="16" t="s">
        <v>374</v>
      </c>
      <c r="F89" s="17">
        <v>44922</v>
      </c>
      <c r="G89" s="15" t="s">
        <v>375</v>
      </c>
      <c r="H89" s="19" t="s">
        <v>376</v>
      </c>
      <c r="I89" s="20">
        <v>80953206</v>
      </c>
      <c r="J89" s="15" t="s">
        <v>47</v>
      </c>
      <c r="K89" s="15" t="s">
        <v>48</v>
      </c>
      <c r="L89" s="21">
        <v>860525148</v>
      </c>
      <c r="M89" s="15" t="s">
        <v>185</v>
      </c>
      <c r="N89" s="15" t="s">
        <v>377</v>
      </c>
      <c r="O89" s="16" t="s">
        <v>99</v>
      </c>
      <c r="P89" s="22"/>
      <c r="Q89" s="23">
        <f>+Tabla1513[[#This Row],[VALOR INICIAL DEL CONTRATO CON IVA]]+Tabla1513[[#This Row],[VALOR DE LAS ADICIONES CON IVA]]</f>
        <v>80953206</v>
      </c>
      <c r="R89" s="24">
        <v>1095</v>
      </c>
      <c r="S89" s="16" t="s">
        <v>99</v>
      </c>
      <c r="T89" s="25"/>
      <c r="U89" s="26">
        <v>44927</v>
      </c>
      <c r="V89" s="27">
        <v>46022</v>
      </c>
      <c r="W89" s="27"/>
      <c r="X89" s="28" t="s">
        <v>39</v>
      </c>
      <c r="Y89" s="31">
        <v>0.41599999999999998</v>
      </c>
      <c r="Z89" s="31">
        <v>0.316</v>
      </c>
      <c r="AA89" s="30">
        <v>2022</v>
      </c>
    </row>
    <row r="90" spans="1:27" ht="77.5" customHeight="1" x14ac:dyDescent="0.35">
      <c r="A90" s="14" t="s">
        <v>51</v>
      </c>
      <c r="B90" s="15" t="s">
        <v>52</v>
      </c>
      <c r="C90" s="15" t="s">
        <v>246</v>
      </c>
      <c r="D90" s="15" t="s">
        <v>276</v>
      </c>
      <c r="E90" s="16" t="s">
        <v>378</v>
      </c>
      <c r="F90" s="17">
        <v>44918</v>
      </c>
      <c r="G90" s="15" t="s">
        <v>96</v>
      </c>
      <c r="H90" s="19" t="s">
        <v>379</v>
      </c>
      <c r="I90" s="20">
        <v>23800000</v>
      </c>
      <c r="J90" s="15" t="s">
        <v>47</v>
      </c>
      <c r="K90" s="15" t="s">
        <v>48</v>
      </c>
      <c r="L90" s="21">
        <v>830076042</v>
      </c>
      <c r="M90" s="15" t="s">
        <v>124</v>
      </c>
      <c r="N90" s="15" t="s">
        <v>380</v>
      </c>
      <c r="O90" s="16" t="s">
        <v>99</v>
      </c>
      <c r="P90" s="22"/>
      <c r="Q90" s="23">
        <f>+Tabla1513[[#This Row],[VALOR INICIAL DEL CONTRATO CON IVA]]+Tabla1513[[#This Row],[VALOR DE LAS ADICIONES CON IVA]]</f>
        <v>23800000</v>
      </c>
      <c r="R90" s="24">
        <v>730</v>
      </c>
      <c r="S90" s="16" t="s">
        <v>99</v>
      </c>
      <c r="T90" s="25"/>
      <c r="U90" s="26">
        <v>44928</v>
      </c>
      <c r="V90" s="27">
        <v>45658</v>
      </c>
      <c r="W90" s="27"/>
      <c r="X90" s="28" t="s">
        <v>39</v>
      </c>
      <c r="Y90" s="29">
        <v>0.62</v>
      </c>
      <c r="Z90" s="29">
        <v>0.32</v>
      </c>
      <c r="AA90" s="30">
        <v>2022</v>
      </c>
    </row>
    <row r="91" spans="1:27" ht="77.5" customHeight="1" x14ac:dyDescent="0.35">
      <c r="A91" s="14" t="s">
        <v>51</v>
      </c>
      <c r="B91" s="15" t="s">
        <v>309</v>
      </c>
      <c r="C91" s="15" t="s">
        <v>323</v>
      </c>
      <c r="D91" s="15" t="s">
        <v>276</v>
      </c>
      <c r="E91" s="16" t="s">
        <v>381</v>
      </c>
      <c r="F91" s="17">
        <v>44925</v>
      </c>
      <c r="G91" s="15" t="s">
        <v>96</v>
      </c>
      <c r="H91" s="19" t="s">
        <v>382</v>
      </c>
      <c r="I91" s="20">
        <v>364041439</v>
      </c>
      <c r="J91" s="15" t="s">
        <v>47</v>
      </c>
      <c r="K91" s="15" t="s">
        <v>48</v>
      </c>
      <c r="L91" s="21">
        <v>900032159</v>
      </c>
      <c r="M91" s="15" t="s">
        <v>67</v>
      </c>
      <c r="N91" s="15" t="s">
        <v>207</v>
      </c>
      <c r="O91" s="16" t="s">
        <v>99</v>
      </c>
      <c r="P91" s="22"/>
      <c r="Q91" s="23">
        <f>+Tabla1513[[#This Row],[VALOR INICIAL DEL CONTRATO CON IVA]]+Tabla1513[[#This Row],[VALOR DE LAS ADICIONES CON IVA]]</f>
        <v>364041439</v>
      </c>
      <c r="R91" s="24">
        <v>730</v>
      </c>
      <c r="S91" s="16" t="s">
        <v>99</v>
      </c>
      <c r="T91" s="25"/>
      <c r="U91" s="26">
        <v>44927</v>
      </c>
      <c r="V91" s="27">
        <v>45657</v>
      </c>
      <c r="W91" s="27"/>
      <c r="X91" s="28" t="s">
        <v>39</v>
      </c>
      <c r="Y91" s="29"/>
      <c r="Z91" s="29"/>
      <c r="AA91" s="30">
        <v>2022</v>
      </c>
    </row>
    <row r="92" spans="1:27" ht="77.5" customHeight="1" x14ac:dyDescent="0.35">
      <c r="A92" s="28" t="s">
        <v>51</v>
      </c>
      <c r="B92" s="15" t="s">
        <v>152</v>
      </c>
      <c r="C92" s="15" t="s">
        <v>153</v>
      </c>
      <c r="D92" s="15" t="s">
        <v>276</v>
      </c>
      <c r="E92" s="16" t="s">
        <v>383</v>
      </c>
      <c r="F92" s="17">
        <v>44958</v>
      </c>
      <c r="G92" s="15" t="s">
        <v>299</v>
      </c>
      <c r="H92" s="19" t="s">
        <v>384</v>
      </c>
      <c r="I92" s="20">
        <v>425573740</v>
      </c>
      <c r="J92" s="15" t="s">
        <v>47</v>
      </c>
      <c r="K92" s="15" t="s">
        <v>48</v>
      </c>
      <c r="L92" s="21">
        <v>800103052</v>
      </c>
      <c r="M92" s="15" t="s">
        <v>88</v>
      </c>
      <c r="N92" s="15" t="s">
        <v>366</v>
      </c>
      <c r="O92" s="16" t="s">
        <v>99</v>
      </c>
      <c r="P92" s="32"/>
      <c r="Q92" s="23">
        <f>+Tabla1513[[#This Row],[VALOR INICIAL DEL CONTRATO CON IVA]]+Tabla1513[[#This Row],[VALOR DE LAS ADICIONES CON IVA]]</f>
        <v>425573740</v>
      </c>
      <c r="R92" s="24">
        <f>+Tabla1513[[#This Row],[FECHA TERMINACIÓN CONTRATO]]-Tabla1513[[#This Row],[FECHA INICIO CONTRATO]]</f>
        <v>758</v>
      </c>
      <c r="S92" s="16" t="s">
        <v>99</v>
      </c>
      <c r="T92" s="25"/>
      <c r="U92" s="26">
        <v>44958</v>
      </c>
      <c r="V92" s="27">
        <v>45716</v>
      </c>
      <c r="W92" s="27"/>
      <c r="X92" s="28" t="s">
        <v>39</v>
      </c>
      <c r="Y92" s="31">
        <v>0.5</v>
      </c>
      <c r="Z92" s="31">
        <v>1</v>
      </c>
      <c r="AA92" s="30">
        <v>2023</v>
      </c>
    </row>
    <row r="93" spans="1:27" ht="77.5" customHeight="1" x14ac:dyDescent="0.35">
      <c r="A93" s="28" t="s">
        <v>51</v>
      </c>
      <c r="B93" s="18" t="s">
        <v>52</v>
      </c>
      <c r="C93" s="17" t="s">
        <v>385</v>
      </c>
      <c r="D93" s="17" t="s">
        <v>276</v>
      </c>
      <c r="E93" s="33" t="s">
        <v>386</v>
      </c>
      <c r="F93" s="17">
        <v>44937</v>
      </c>
      <c r="G93" s="15" t="s">
        <v>96</v>
      </c>
      <c r="H93" s="19" t="s">
        <v>387</v>
      </c>
      <c r="I93" s="20">
        <v>10000000</v>
      </c>
      <c r="J93" s="34" t="s">
        <v>47</v>
      </c>
      <c r="K93" s="15" t="s">
        <v>48</v>
      </c>
      <c r="L93" s="21">
        <v>901058686</v>
      </c>
      <c r="M93" s="15" t="s">
        <v>144</v>
      </c>
      <c r="N93" s="18" t="s">
        <v>388</v>
      </c>
      <c r="O93" s="16" t="s">
        <v>37</v>
      </c>
      <c r="P93" s="20">
        <v>10000000</v>
      </c>
      <c r="Q93" s="20">
        <f>+Tabla1513[[#This Row],[VALOR INICIAL DEL CONTRATO CON IVA]]+Tabla1513[[#This Row],[VALOR DE LAS ADICIONES CON IVA]]</f>
        <v>20000000</v>
      </c>
      <c r="R93" s="24">
        <f>+Tabla1513[[#This Row],[FECHA TERMINACIÓN CONTRATO]]-Tabla1513[[#This Row],[FECHA INICIO CONTRATO]]</f>
        <v>354</v>
      </c>
      <c r="S93" s="16" t="s">
        <v>37</v>
      </c>
      <c r="T93" s="25">
        <f>+Tabla1513[[#This Row],[FIN CONTRATO
(actual con prórrogas)]]-Tabla1513[[#This Row],[FECHA TERMINACIÓN CONTRATO]]</f>
        <v>366</v>
      </c>
      <c r="U93" s="26">
        <v>44937</v>
      </c>
      <c r="V93" s="27">
        <v>45291</v>
      </c>
      <c r="W93" s="27">
        <v>45657</v>
      </c>
      <c r="X93" s="28" t="s">
        <v>39</v>
      </c>
      <c r="Y93" s="29">
        <v>0.62</v>
      </c>
      <c r="Z93" s="35">
        <v>0.74</v>
      </c>
      <c r="AA93" s="30">
        <v>2023</v>
      </c>
    </row>
    <row r="94" spans="1:27" ht="77.5" customHeight="1" x14ac:dyDescent="0.35">
      <c r="A94" s="28" t="s">
        <v>51</v>
      </c>
      <c r="B94" s="18" t="s">
        <v>158</v>
      </c>
      <c r="C94" s="18" t="s">
        <v>373</v>
      </c>
      <c r="D94" s="17" t="s">
        <v>276</v>
      </c>
      <c r="E94" s="16" t="s">
        <v>389</v>
      </c>
      <c r="F94" s="17">
        <v>44944</v>
      </c>
      <c r="G94" s="15" t="s">
        <v>96</v>
      </c>
      <c r="H94" s="19" t="s">
        <v>390</v>
      </c>
      <c r="I94" s="20">
        <v>1018833633</v>
      </c>
      <c r="J94" s="34" t="s">
        <v>47</v>
      </c>
      <c r="K94" s="15" t="s">
        <v>48</v>
      </c>
      <c r="L94" s="21">
        <v>900422614</v>
      </c>
      <c r="M94" s="15" t="s">
        <v>88</v>
      </c>
      <c r="N94" s="15" t="s">
        <v>391</v>
      </c>
      <c r="O94" s="16" t="s">
        <v>99</v>
      </c>
      <c r="P94" s="20"/>
      <c r="Q94" s="20">
        <f>+Tabla1513[[#This Row],[VALOR INICIAL DEL CONTRATO CON IVA]]+Tabla1513[[#This Row],[VALOR DE LAS ADICIONES CON IVA]]</f>
        <v>1018833633</v>
      </c>
      <c r="R94" s="24">
        <f>+Tabla1513[[#This Row],[FECHA TERMINACIÓN CONTRATO]]-Tabla1513[[#This Row],[FECHA INICIO CONTRATO]]</f>
        <v>1072</v>
      </c>
      <c r="S94" s="16" t="s">
        <v>99</v>
      </c>
      <c r="T94" s="25"/>
      <c r="U94" s="26">
        <v>44950</v>
      </c>
      <c r="V94" s="27">
        <v>46022</v>
      </c>
      <c r="W94" s="27"/>
      <c r="X94" s="28" t="s">
        <v>39</v>
      </c>
      <c r="Y94" s="31">
        <v>0.41670000000000001</v>
      </c>
      <c r="Z94" s="36">
        <v>0.1361</v>
      </c>
      <c r="AA94" s="30">
        <v>2023</v>
      </c>
    </row>
    <row r="95" spans="1:27" ht="77.5" customHeight="1" x14ac:dyDescent="0.35">
      <c r="A95" s="28" t="s">
        <v>51</v>
      </c>
      <c r="B95" s="18" t="s">
        <v>158</v>
      </c>
      <c r="C95" s="37" t="s">
        <v>229</v>
      </c>
      <c r="D95" s="17" t="s">
        <v>147</v>
      </c>
      <c r="E95" s="16" t="s">
        <v>392</v>
      </c>
      <c r="F95" s="17">
        <v>44945</v>
      </c>
      <c r="G95" s="15" t="s">
        <v>96</v>
      </c>
      <c r="H95" s="38" t="s">
        <v>393</v>
      </c>
      <c r="I95" s="20">
        <v>1899167220</v>
      </c>
      <c r="J95" s="34" t="s">
        <v>394</v>
      </c>
      <c r="K95" s="15" t="s">
        <v>48</v>
      </c>
      <c r="L95" s="21">
        <v>901664317</v>
      </c>
      <c r="M95" s="15" t="s">
        <v>124</v>
      </c>
      <c r="N95" s="18" t="s">
        <v>395</v>
      </c>
      <c r="O95" s="16" t="s">
        <v>99</v>
      </c>
      <c r="P95" s="20"/>
      <c r="Q95" s="20">
        <f>+Tabla1513[[#This Row],[VALOR INICIAL DEL CONTRATO CON IVA]]+Tabla1513[[#This Row],[VALOR DE LAS ADICIONES CON IVA]]</f>
        <v>1899167220</v>
      </c>
      <c r="R95" s="24">
        <f>+Tabla1513[[#This Row],[FECHA TERMINACIÓN CONTRATO]]-Tabla1513[[#This Row],[FECHA INICIO CONTRATO]]</f>
        <v>730</v>
      </c>
      <c r="S95" s="16" t="s">
        <v>99</v>
      </c>
      <c r="T95" s="25"/>
      <c r="U95" s="39">
        <v>44958</v>
      </c>
      <c r="V95" s="27">
        <v>45688</v>
      </c>
      <c r="W95" s="27"/>
      <c r="X95" s="28" t="s">
        <v>39</v>
      </c>
      <c r="Y95" s="29">
        <v>0.57999999999999996</v>
      </c>
      <c r="Z95" s="35">
        <v>0.35</v>
      </c>
      <c r="AA95" s="30">
        <v>2023</v>
      </c>
    </row>
    <row r="96" spans="1:27" ht="77.5" customHeight="1" x14ac:dyDescent="0.35">
      <c r="A96" s="28" t="s">
        <v>51</v>
      </c>
      <c r="B96" s="18" t="s">
        <v>152</v>
      </c>
      <c r="C96" s="15" t="s">
        <v>396</v>
      </c>
      <c r="D96" s="17" t="s">
        <v>94</v>
      </c>
      <c r="E96" s="16" t="s">
        <v>397</v>
      </c>
      <c r="F96" s="17">
        <v>44945</v>
      </c>
      <c r="G96" s="15" t="s">
        <v>96</v>
      </c>
      <c r="H96" s="19" t="s">
        <v>398</v>
      </c>
      <c r="I96" s="20">
        <v>310680800</v>
      </c>
      <c r="J96" s="34" t="s">
        <v>47</v>
      </c>
      <c r="K96" s="15" t="s">
        <v>48</v>
      </c>
      <c r="L96" s="21">
        <v>830014795</v>
      </c>
      <c r="M96" s="15" t="s">
        <v>72</v>
      </c>
      <c r="N96" s="15" t="s">
        <v>399</v>
      </c>
      <c r="O96" s="16" t="s">
        <v>99</v>
      </c>
      <c r="P96" s="20"/>
      <c r="Q96" s="20">
        <f>+Tabla1513[[#This Row],[VALOR INICIAL DEL CONTRATO CON IVA]]+Tabla1513[[#This Row],[VALOR DE LAS ADICIONES CON IVA]]</f>
        <v>310680800</v>
      </c>
      <c r="R96" s="24">
        <f>+Tabla1513[[#This Row],[FECHA TERMINACIÓN CONTRATO]]-Tabla1513[[#This Row],[FECHA INICIO CONTRATO]]</f>
        <v>730</v>
      </c>
      <c r="S96" s="16" t="s">
        <v>99</v>
      </c>
      <c r="T96" s="25"/>
      <c r="U96" s="26">
        <v>44945</v>
      </c>
      <c r="V96" s="27">
        <v>45675</v>
      </c>
      <c r="W96" s="27"/>
      <c r="X96" s="28" t="s">
        <v>39</v>
      </c>
      <c r="Y96" s="31">
        <v>0.625</v>
      </c>
      <c r="Z96" s="36">
        <v>0.93559999999999999</v>
      </c>
      <c r="AA96" s="30">
        <v>2023</v>
      </c>
    </row>
    <row r="97" spans="1:27" ht="77.5" customHeight="1" x14ac:dyDescent="0.35">
      <c r="A97" s="28" t="s">
        <v>51</v>
      </c>
      <c r="B97" s="18" t="s">
        <v>28</v>
      </c>
      <c r="C97" s="15" t="s">
        <v>400</v>
      </c>
      <c r="D97" s="17" t="s">
        <v>276</v>
      </c>
      <c r="E97" s="16" t="s">
        <v>401</v>
      </c>
      <c r="F97" s="17">
        <v>44963</v>
      </c>
      <c r="G97" s="15" t="s">
        <v>96</v>
      </c>
      <c r="H97" s="19" t="s">
        <v>402</v>
      </c>
      <c r="I97" s="20">
        <v>140343668</v>
      </c>
      <c r="J97" s="34" t="s">
        <v>47</v>
      </c>
      <c r="K97" s="15" t="s">
        <v>48</v>
      </c>
      <c r="L97" s="21">
        <v>800182091</v>
      </c>
      <c r="M97" s="15" t="s">
        <v>110</v>
      </c>
      <c r="N97" s="15" t="s">
        <v>403</v>
      </c>
      <c r="O97" s="16" t="s">
        <v>99</v>
      </c>
      <c r="P97" s="20"/>
      <c r="Q97" s="20">
        <f>+Tabla1513[[#This Row],[VALOR INICIAL DEL CONTRATO CON IVA]]+Tabla1513[[#This Row],[VALOR DE LAS ADICIONES CON IVA]]</f>
        <v>140343668</v>
      </c>
      <c r="R97" s="24">
        <f>+Tabla1513[[#This Row],[FECHA TERMINACIÓN CONTRATO]]-Tabla1513[[#This Row],[FECHA INICIO CONTRATO]]</f>
        <v>691</v>
      </c>
      <c r="S97" s="16" t="s">
        <v>99</v>
      </c>
      <c r="T97" s="25"/>
      <c r="U97" s="26">
        <v>44966</v>
      </c>
      <c r="V97" s="27">
        <v>45657</v>
      </c>
      <c r="W97" s="27"/>
      <c r="X97" s="28" t="s">
        <v>39</v>
      </c>
      <c r="Y97" s="29">
        <v>0.52</v>
      </c>
      <c r="Z97" s="35">
        <v>0.25</v>
      </c>
      <c r="AA97" s="30">
        <v>2023</v>
      </c>
    </row>
    <row r="98" spans="1:27" ht="77.5" customHeight="1" x14ac:dyDescent="0.35">
      <c r="A98" s="28" t="s">
        <v>51</v>
      </c>
      <c r="B98" s="18" t="s">
        <v>152</v>
      </c>
      <c r="C98" s="15" t="s">
        <v>238</v>
      </c>
      <c r="D98" s="17" t="s">
        <v>276</v>
      </c>
      <c r="E98" s="16" t="s">
        <v>404</v>
      </c>
      <c r="F98" s="17">
        <v>44957</v>
      </c>
      <c r="G98" s="15" t="s">
        <v>96</v>
      </c>
      <c r="H98" s="19" t="s">
        <v>405</v>
      </c>
      <c r="I98" s="20">
        <v>22151009847</v>
      </c>
      <c r="J98" s="34" t="s">
        <v>47</v>
      </c>
      <c r="K98" s="15" t="s">
        <v>48</v>
      </c>
      <c r="L98" s="21">
        <v>830047891</v>
      </c>
      <c r="M98" s="15" t="s">
        <v>49</v>
      </c>
      <c r="N98" s="15" t="s">
        <v>406</v>
      </c>
      <c r="O98" s="16" t="s">
        <v>99</v>
      </c>
      <c r="P98" s="20"/>
      <c r="Q98" s="20">
        <f>+Tabla1513[[#This Row],[VALOR INICIAL DEL CONTRATO CON IVA]]+Tabla1513[[#This Row],[VALOR DE LAS ADICIONES CON IVA]]</f>
        <v>22151009847</v>
      </c>
      <c r="R98" s="24">
        <f>+Tabla1513[[#This Row],[FECHA TERMINACIÓN CONTRATO]]-Tabla1513[[#This Row],[FECHA INICIO CONTRATO]]</f>
        <v>1095</v>
      </c>
      <c r="S98" s="16" t="s">
        <v>99</v>
      </c>
      <c r="T98" s="25"/>
      <c r="U98" s="26">
        <v>44958</v>
      </c>
      <c r="V98" s="27">
        <v>46053</v>
      </c>
      <c r="W98" s="27"/>
      <c r="X98" s="28" t="s">
        <v>39</v>
      </c>
      <c r="Y98" s="31">
        <v>0.36109999999999998</v>
      </c>
      <c r="Z98" s="36">
        <v>0.3211</v>
      </c>
      <c r="AA98" s="30">
        <v>2023</v>
      </c>
    </row>
    <row r="99" spans="1:27" ht="77.5" customHeight="1" x14ac:dyDescent="0.35">
      <c r="A99" s="28" t="s">
        <v>51</v>
      </c>
      <c r="B99" s="18" t="s">
        <v>52</v>
      </c>
      <c r="C99" s="15" t="s">
        <v>385</v>
      </c>
      <c r="D99" s="17" t="s">
        <v>276</v>
      </c>
      <c r="E99" s="16" t="s">
        <v>407</v>
      </c>
      <c r="F99" s="17">
        <v>44957</v>
      </c>
      <c r="G99" s="15" t="s">
        <v>96</v>
      </c>
      <c r="H99" s="19" t="s">
        <v>408</v>
      </c>
      <c r="I99" s="20">
        <v>23800000</v>
      </c>
      <c r="J99" s="34" t="s">
        <v>47</v>
      </c>
      <c r="K99" s="15" t="s">
        <v>48</v>
      </c>
      <c r="L99" s="21">
        <v>860006812</v>
      </c>
      <c r="M99" s="15" t="s">
        <v>49</v>
      </c>
      <c r="N99" s="15" t="s">
        <v>409</v>
      </c>
      <c r="O99" s="16" t="s">
        <v>37</v>
      </c>
      <c r="P99" s="20">
        <v>17850000</v>
      </c>
      <c r="Q99" s="20">
        <f>+Tabla1513[[#This Row],[VALOR INICIAL DEL CONTRATO CON IVA]]+Tabla1513[[#This Row],[VALOR DE LAS ADICIONES CON IVA]]</f>
        <v>41650000</v>
      </c>
      <c r="R99" s="24">
        <f>+Tabla1513[[#This Row],[FECHA TERMINACIÓN CONTRATO]]-Tabla1513[[#This Row],[FECHA INICIO CONTRATO]]</f>
        <v>334</v>
      </c>
      <c r="S99" s="16" t="s">
        <v>37</v>
      </c>
      <c r="T99" s="25">
        <f>+Tabla1513[[#This Row],[FIN CONTRATO
(actual con prórrogas)]]-Tabla1513[[#This Row],[FECHA TERMINACIÓN CONTRATO]]</f>
        <v>366</v>
      </c>
      <c r="U99" s="26">
        <v>44957</v>
      </c>
      <c r="V99" s="27">
        <v>45291</v>
      </c>
      <c r="W99" s="27">
        <v>45657</v>
      </c>
      <c r="X99" s="28" t="s">
        <v>39</v>
      </c>
      <c r="Y99" s="29">
        <v>0.61</v>
      </c>
      <c r="Z99" s="35">
        <v>0.25</v>
      </c>
      <c r="AA99" s="30">
        <v>2023</v>
      </c>
    </row>
    <row r="100" spans="1:27" ht="77.5" customHeight="1" x14ac:dyDescent="0.35">
      <c r="A100" s="28" t="s">
        <v>51</v>
      </c>
      <c r="B100" s="18" t="s">
        <v>257</v>
      </c>
      <c r="C100" s="15" t="s">
        <v>410</v>
      </c>
      <c r="D100" s="17" t="s">
        <v>276</v>
      </c>
      <c r="E100" s="16" t="s">
        <v>411</v>
      </c>
      <c r="F100" s="17">
        <v>44963</v>
      </c>
      <c r="G100" s="15" t="s">
        <v>96</v>
      </c>
      <c r="H100" s="19" t="s">
        <v>412</v>
      </c>
      <c r="I100" s="20">
        <v>349265000</v>
      </c>
      <c r="J100" s="34" t="s">
        <v>47</v>
      </c>
      <c r="K100" s="15" t="s">
        <v>48</v>
      </c>
      <c r="L100" s="21">
        <v>900868119</v>
      </c>
      <c r="M100" s="15" t="s">
        <v>88</v>
      </c>
      <c r="N100" s="15" t="s">
        <v>413</v>
      </c>
      <c r="O100" s="16" t="s">
        <v>37</v>
      </c>
      <c r="P100" s="20">
        <v>10115000</v>
      </c>
      <c r="Q100" s="20">
        <f>+Tabla1513[[#This Row],[VALOR INICIAL DEL CONTRATO CON IVA]]+Tabla1513[[#This Row],[VALOR DE LAS ADICIONES CON IVA]]</f>
        <v>359380000</v>
      </c>
      <c r="R100" s="24">
        <f>+Tabla1513[[#This Row],[FECHA TERMINACIÓN CONTRATO]]-Tabla1513[[#This Row],[FECHA INICIO CONTRATO]]</f>
        <v>328</v>
      </c>
      <c r="S100" s="16" t="s">
        <v>37</v>
      </c>
      <c r="T100" s="25">
        <f>+Tabla1513[[#This Row],[FIN CONTRATO
(actual con prórrogas)]]-Tabla1513[[#This Row],[FECHA TERMINACIÓN CONTRATO]]</f>
        <v>121</v>
      </c>
      <c r="U100" s="26">
        <v>44963</v>
      </c>
      <c r="V100" s="27">
        <v>45291</v>
      </c>
      <c r="W100" s="27">
        <v>45412</v>
      </c>
      <c r="X100" s="28" t="s">
        <v>39</v>
      </c>
      <c r="Y100" s="29"/>
      <c r="Z100" s="35"/>
      <c r="AA100" s="30">
        <v>2023</v>
      </c>
    </row>
    <row r="101" spans="1:27" ht="77.5" customHeight="1" x14ac:dyDescent="0.35">
      <c r="A101" s="28" t="s">
        <v>51</v>
      </c>
      <c r="B101" s="18" t="s">
        <v>257</v>
      </c>
      <c r="C101" s="15" t="s">
        <v>410</v>
      </c>
      <c r="D101" s="17" t="s">
        <v>276</v>
      </c>
      <c r="E101" s="16" t="s">
        <v>414</v>
      </c>
      <c r="F101" s="17">
        <v>44973</v>
      </c>
      <c r="G101" s="15" t="s">
        <v>96</v>
      </c>
      <c r="H101" s="19" t="s">
        <v>415</v>
      </c>
      <c r="I101" s="20">
        <v>50000000</v>
      </c>
      <c r="J101" s="34" t="s">
        <v>47</v>
      </c>
      <c r="K101" s="15" t="s">
        <v>48</v>
      </c>
      <c r="L101" s="21">
        <v>900314275</v>
      </c>
      <c r="M101" s="15" t="s">
        <v>49</v>
      </c>
      <c r="N101" s="15" t="s">
        <v>416</v>
      </c>
      <c r="O101" s="16" t="s">
        <v>99</v>
      </c>
      <c r="P101" s="20"/>
      <c r="Q101" s="20">
        <f>+Tabla1513[[#This Row],[VALOR INICIAL DEL CONTRATO CON IVA]]+Tabla1513[[#This Row],[VALOR DE LAS ADICIONES CON IVA]]</f>
        <v>50000000</v>
      </c>
      <c r="R101" s="24">
        <f>+Tabla1513[[#This Row],[FECHA TERMINACIÓN CONTRATO]]-Tabla1513[[#This Row],[FECHA INICIO CONTRATO]]</f>
        <v>310</v>
      </c>
      <c r="S101" s="16" t="s">
        <v>37</v>
      </c>
      <c r="T101" s="25">
        <f>+Tabla1513[[#This Row],[FIN CONTRATO
(actual con prórrogas)]]-Tabla1513[[#This Row],[FECHA TERMINACIÓN CONTRATO]]</f>
        <v>121</v>
      </c>
      <c r="U101" s="26">
        <v>44981</v>
      </c>
      <c r="V101" s="27">
        <v>45291</v>
      </c>
      <c r="W101" s="27">
        <v>45412</v>
      </c>
      <c r="X101" s="28" t="s">
        <v>39</v>
      </c>
      <c r="Y101" s="29"/>
      <c r="Z101" s="35"/>
      <c r="AA101" s="30">
        <v>2023</v>
      </c>
    </row>
    <row r="102" spans="1:27" ht="77.5" customHeight="1" x14ac:dyDescent="0.35">
      <c r="A102" s="28" t="s">
        <v>51</v>
      </c>
      <c r="B102" s="18" t="s">
        <v>257</v>
      </c>
      <c r="C102" s="15" t="s">
        <v>410</v>
      </c>
      <c r="D102" s="17" t="s">
        <v>276</v>
      </c>
      <c r="E102" s="16" t="s">
        <v>417</v>
      </c>
      <c r="F102" s="17">
        <v>44967</v>
      </c>
      <c r="G102" s="15" t="s">
        <v>96</v>
      </c>
      <c r="H102" s="19" t="s">
        <v>418</v>
      </c>
      <c r="I102" s="20">
        <v>50000000</v>
      </c>
      <c r="J102" s="34" t="s">
        <v>47</v>
      </c>
      <c r="K102" s="15" t="s">
        <v>48</v>
      </c>
      <c r="L102" s="21">
        <v>901648318</v>
      </c>
      <c r="M102" s="15" t="s">
        <v>124</v>
      </c>
      <c r="N102" s="18" t="s">
        <v>419</v>
      </c>
      <c r="O102" s="16" t="s">
        <v>99</v>
      </c>
      <c r="P102" s="20"/>
      <c r="Q102" s="20">
        <f>+Tabla1513[[#This Row],[VALOR INICIAL DEL CONTRATO CON IVA]]+Tabla1513[[#This Row],[VALOR DE LAS ADICIONES CON IVA]]</f>
        <v>50000000</v>
      </c>
      <c r="R102" s="24">
        <f>+Tabla1513[[#This Row],[FECHA TERMINACIÓN CONTRATO]]-Tabla1513[[#This Row],[FECHA INICIO CONTRATO]]</f>
        <v>324</v>
      </c>
      <c r="S102" s="16" t="s">
        <v>37</v>
      </c>
      <c r="T102" s="25">
        <f>+Tabla1513[[#This Row],[FIN CONTRATO
(actual con prórrogas)]]-Tabla1513[[#This Row],[FECHA TERMINACIÓN CONTRATO]]</f>
        <v>121</v>
      </c>
      <c r="U102" s="26">
        <v>44967</v>
      </c>
      <c r="V102" s="27">
        <v>45291</v>
      </c>
      <c r="W102" s="27">
        <v>45412</v>
      </c>
      <c r="X102" s="28" t="s">
        <v>39</v>
      </c>
      <c r="Y102" s="29"/>
      <c r="Z102" s="35"/>
      <c r="AA102" s="30">
        <v>2023</v>
      </c>
    </row>
    <row r="103" spans="1:27" ht="77.5" customHeight="1" x14ac:dyDescent="0.35">
      <c r="A103" s="28" t="s">
        <v>51</v>
      </c>
      <c r="B103" s="18" t="s">
        <v>52</v>
      </c>
      <c r="C103" s="15" t="s">
        <v>53</v>
      </c>
      <c r="D103" s="17" t="s">
        <v>276</v>
      </c>
      <c r="E103" s="16" t="s">
        <v>420</v>
      </c>
      <c r="F103" s="17">
        <v>44973</v>
      </c>
      <c r="G103" s="15" t="s">
        <v>216</v>
      </c>
      <c r="H103" s="19" t="s">
        <v>421</v>
      </c>
      <c r="I103" s="20">
        <v>57432140</v>
      </c>
      <c r="J103" s="34" t="s">
        <v>47</v>
      </c>
      <c r="K103" s="15" t="s">
        <v>48</v>
      </c>
      <c r="L103" s="21">
        <v>800099308</v>
      </c>
      <c r="M103" s="15" t="s">
        <v>144</v>
      </c>
      <c r="N103" s="15" t="s">
        <v>422</v>
      </c>
      <c r="O103" s="16" t="s">
        <v>99</v>
      </c>
      <c r="P103" s="20"/>
      <c r="Q103" s="20">
        <f>+Tabla1513[[#This Row],[VALOR INICIAL DEL CONTRATO CON IVA]]+Tabla1513[[#This Row],[VALOR DE LAS ADICIONES CON IVA]]</f>
        <v>57432140</v>
      </c>
      <c r="R103" s="24">
        <f>+Tabla1513[[#This Row],[FECHA TERMINACIÓN CONTRATO]]-Tabla1513[[#This Row],[FECHA INICIO CONTRATO]]</f>
        <v>730</v>
      </c>
      <c r="S103" s="16" t="s">
        <v>99</v>
      </c>
      <c r="T103" s="25"/>
      <c r="U103" s="26">
        <v>44973</v>
      </c>
      <c r="V103" s="27">
        <v>45703</v>
      </c>
      <c r="W103" s="27"/>
      <c r="X103" s="28" t="s">
        <v>39</v>
      </c>
      <c r="Y103" s="29"/>
      <c r="Z103" s="35"/>
      <c r="AA103" s="30">
        <v>2023</v>
      </c>
    </row>
    <row r="104" spans="1:27" ht="93" customHeight="1" x14ac:dyDescent="0.35">
      <c r="A104" s="28" t="s">
        <v>51</v>
      </c>
      <c r="B104" s="18" t="s">
        <v>52</v>
      </c>
      <c r="C104" s="15" t="s">
        <v>225</v>
      </c>
      <c r="D104" s="17" t="s">
        <v>147</v>
      </c>
      <c r="E104" s="16" t="s">
        <v>423</v>
      </c>
      <c r="F104" s="17">
        <v>44974</v>
      </c>
      <c r="G104" s="15" t="s">
        <v>209</v>
      </c>
      <c r="H104" s="19" t="s">
        <v>424</v>
      </c>
      <c r="I104" s="20">
        <v>2629494771</v>
      </c>
      <c r="J104" s="34" t="s">
        <v>47</v>
      </c>
      <c r="K104" s="15" t="s">
        <v>48</v>
      </c>
      <c r="L104" s="21">
        <v>800219876</v>
      </c>
      <c r="M104" s="15" t="s">
        <v>72</v>
      </c>
      <c r="N104" s="18" t="s">
        <v>425</v>
      </c>
      <c r="O104" s="16" t="s">
        <v>99</v>
      </c>
      <c r="P104" s="20"/>
      <c r="Q104" s="20">
        <f>+Tabla1513[[#This Row],[VALOR INICIAL DEL CONTRATO CON IVA]]+Tabla1513[[#This Row],[VALOR DE LAS ADICIONES CON IVA]]</f>
        <v>2629494771</v>
      </c>
      <c r="R104" s="24">
        <f>+Tabla1513[[#This Row],[FECHA TERMINACIÓN CONTRATO]]-Tabla1513[[#This Row],[FECHA INICIO CONTRATO]]</f>
        <v>731</v>
      </c>
      <c r="S104" s="16" t="s">
        <v>99</v>
      </c>
      <c r="T104" s="25"/>
      <c r="U104" s="26">
        <v>44974</v>
      </c>
      <c r="V104" s="27">
        <v>45705</v>
      </c>
      <c r="W104" s="27"/>
      <c r="X104" s="28" t="s">
        <v>39</v>
      </c>
      <c r="Y104" s="29">
        <v>0.6</v>
      </c>
      <c r="Z104" s="35">
        <v>0.71</v>
      </c>
      <c r="AA104" s="30">
        <v>2023</v>
      </c>
    </row>
    <row r="105" spans="1:27" ht="77.5" customHeight="1" x14ac:dyDescent="0.35">
      <c r="A105" s="28" t="s">
        <v>51</v>
      </c>
      <c r="B105" s="18" t="s">
        <v>52</v>
      </c>
      <c r="C105" s="15" t="s">
        <v>225</v>
      </c>
      <c r="D105" s="17" t="s">
        <v>276</v>
      </c>
      <c r="E105" s="16" t="s">
        <v>426</v>
      </c>
      <c r="F105" s="17">
        <v>44994</v>
      </c>
      <c r="G105" s="15" t="s">
        <v>96</v>
      </c>
      <c r="H105" s="19" t="s">
        <v>427</v>
      </c>
      <c r="I105" s="20">
        <v>306046619</v>
      </c>
      <c r="J105" s="34" t="s">
        <v>47</v>
      </c>
      <c r="K105" s="15" t="s">
        <v>48</v>
      </c>
      <c r="L105" s="21">
        <v>860070899</v>
      </c>
      <c r="M105" s="15" t="s">
        <v>83</v>
      </c>
      <c r="N105" s="15" t="s">
        <v>428</v>
      </c>
      <c r="O105" s="16" t="s">
        <v>99</v>
      </c>
      <c r="P105" s="20"/>
      <c r="Q105" s="20">
        <f>+Tabla1513[[#This Row],[VALOR INICIAL DEL CONTRATO CON IVA]]+Tabla1513[[#This Row],[VALOR DE LAS ADICIONES CON IVA]]</f>
        <v>306046619</v>
      </c>
      <c r="R105" s="24">
        <f>+Tabla1513[[#This Row],[FECHA TERMINACIÓN CONTRATO]]-Tabla1513[[#This Row],[FECHA INICIO CONTRATO]]</f>
        <v>719</v>
      </c>
      <c r="S105" s="16" t="s">
        <v>99</v>
      </c>
      <c r="T105" s="25"/>
      <c r="U105" s="26">
        <v>45006</v>
      </c>
      <c r="V105" s="27">
        <v>45725</v>
      </c>
      <c r="W105" s="27"/>
      <c r="X105" s="28" t="s">
        <v>39</v>
      </c>
      <c r="Y105" s="29">
        <v>0.52</v>
      </c>
      <c r="Z105" s="35">
        <v>0.46</v>
      </c>
      <c r="AA105" s="30">
        <v>2023</v>
      </c>
    </row>
    <row r="106" spans="1:27" ht="77.5" customHeight="1" x14ac:dyDescent="0.35">
      <c r="A106" s="28" t="s">
        <v>51</v>
      </c>
      <c r="B106" s="18" t="s">
        <v>52</v>
      </c>
      <c r="C106" s="15" t="s">
        <v>246</v>
      </c>
      <c r="D106" s="17" t="s">
        <v>276</v>
      </c>
      <c r="E106" s="16" t="s">
        <v>429</v>
      </c>
      <c r="F106" s="17">
        <v>44991</v>
      </c>
      <c r="G106" s="15" t="s">
        <v>96</v>
      </c>
      <c r="H106" s="19" t="s">
        <v>430</v>
      </c>
      <c r="I106" s="20">
        <v>740000000</v>
      </c>
      <c r="J106" s="34" t="s">
        <v>47</v>
      </c>
      <c r="K106" s="15" t="s">
        <v>48</v>
      </c>
      <c r="L106" s="21">
        <v>860075558</v>
      </c>
      <c r="M106" s="15" t="s">
        <v>49</v>
      </c>
      <c r="N106" s="15" t="s">
        <v>431</v>
      </c>
      <c r="O106" s="16" t="s">
        <v>99</v>
      </c>
      <c r="P106" s="20"/>
      <c r="Q106" s="20">
        <f>+Tabla1513[[#This Row],[VALOR INICIAL DEL CONTRATO CON IVA]]+Tabla1513[[#This Row],[VALOR DE LAS ADICIONES CON IVA]]</f>
        <v>740000000</v>
      </c>
      <c r="R106" s="24">
        <f>+Tabla1513[[#This Row],[FECHA TERMINACIÓN CONTRATO]]-Tabla1513[[#This Row],[FECHA INICIO CONTRATO]]</f>
        <v>654</v>
      </c>
      <c r="S106" s="16" t="s">
        <v>99</v>
      </c>
      <c r="T106" s="25"/>
      <c r="U106" s="26">
        <v>45002</v>
      </c>
      <c r="V106" s="27">
        <v>45656</v>
      </c>
      <c r="W106" s="27"/>
      <c r="X106" s="28" t="s">
        <v>39</v>
      </c>
      <c r="Y106" s="29">
        <v>0.57999999999999996</v>
      </c>
      <c r="Z106" s="35">
        <v>0.38</v>
      </c>
      <c r="AA106" s="30">
        <v>2023</v>
      </c>
    </row>
    <row r="107" spans="1:27" ht="77.5" customHeight="1" x14ac:dyDescent="0.35">
      <c r="A107" s="28" t="s">
        <v>51</v>
      </c>
      <c r="B107" s="18" t="s">
        <v>28</v>
      </c>
      <c r="C107" s="15" t="s">
        <v>432</v>
      </c>
      <c r="D107" s="17" t="s">
        <v>147</v>
      </c>
      <c r="E107" s="16" t="s">
        <v>433</v>
      </c>
      <c r="F107" s="17">
        <v>44984</v>
      </c>
      <c r="G107" s="15" t="s">
        <v>434</v>
      </c>
      <c r="H107" s="19" t="s">
        <v>435</v>
      </c>
      <c r="I107" s="20">
        <v>1745839328</v>
      </c>
      <c r="J107" s="34" t="s">
        <v>47</v>
      </c>
      <c r="K107" s="15" t="s">
        <v>48</v>
      </c>
      <c r="L107" s="21">
        <v>800000457</v>
      </c>
      <c r="M107" s="15" t="s">
        <v>67</v>
      </c>
      <c r="N107" s="15" t="s">
        <v>436</v>
      </c>
      <c r="O107" s="16" t="s">
        <v>37</v>
      </c>
      <c r="P107" s="20">
        <f>47600000+441500001</f>
        <v>489100001</v>
      </c>
      <c r="Q107" s="20">
        <f>+Tabla1513[[#This Row],[VALOR INICIAL DEL CONTRATO CON IVA]]+Tabla1513[[#This Row],[VALOR DE LAS ADICIONES CON IVA]]</f>
        <v>2234939329</v>
      </c>
      <c r="R107" s="24">
        <f>+Tabla1513[[#This Row],[FECHA TERMINACIÓN CONTRATO]]-Tabla1513[[#This Row],[FECHA INICIO CONTRATO]]</f>
        <v>366</v>
      </c>
      <c r="S107" s="16" t="s">
        <v>37</v>
      </c>
      <c r="T107" s="25">
        <f>+Tabla1513[[#This Row],[FIN CONTRATO
(actual con prórrogas)]]-Tabla1513[[#This Row],[FECHA TERMINACIÓN CONTRATO]]</f>
        <v>91</v>
      </c>
      <c r="U107" s="26">
        <v>44986</v>
      </c>
      <c r="V107" s="27">
        <v>45352</v>
      </c>
      <c r="W107" s="27">
        <v>45443</v>
      </c>
      <c r="X107" s="28" t="s">
        <v>39</v>
      </c>
      <c r="Y107" s="29">
        <v>0.92</v>
      </c>
      <c r="Z107" s="35">
        <v>0.86</v>
      </c>
      <c r="AA107" s="30">
        <v>2023</v>
      </c>
    </row>
    <row r="108" spans="1:27" ht="77.5" customHeight="1" x14ac:dyDescent="0.35">
      <c r="A108" s="28" t="s">
        <v>51</v>
      </c>
      <c r="B108" s="18" t="s">
        <v>52</v>
      </c>
      <c r="C108" s="18" t="s">
        <v>53</v>
      </c>
      <c r="D108" s="17" t="s">
        <v>147</v>
      </c>
      <c r="E108" s="16" t="s">
        <v>437</v>
      </c>
      <c r="F108" s="17">
        <v>44988</v>
      </c>
      <c r="G108" s="15" t="s">
        <v>438</v>
      </c>
      <c r="H108" s="19" t="s">
        <v>439</v>
      </c>
      <c r="I108" s="20">
        <v>37174821608</v>
      </c>
      <c r="J108" s="34" t="s">
        <v>47</v>
      </c>
      <c r="K108" s="15" t="s">
        <v>48</v>
      </c>
      <c r="L108" s="21">
        <v>901695387</v>
      </c>
      <c r="M108" s="15" t="s">
        <v>185</v>
      </c>
      <c r="N108" s="15" t="s">
        <v>440</v>
      </c>
      <c r="O108" s="16" t="s">
        <v>99</v>
      </c>
      <c r="P108" s="20"/>
      <c r="Q108" s="20">
        <f>+Tabla1513[[#This Row],[VALOR INICIAL DEL CONTRATO CON IVA]]+Tabla1513[[#This Row],[VALOR DE LAS ADICIONES CON IVA]]</f>
        <v>37174821608</v>
      </c>
      <c r="R108" s="24">
        <f>+Tabla1513[[#This Row],[FECHA TERMINACIÓN CONTRATO]]-Tabla1513[[#This Row],[FECHA INICIO CONTRATO]]</f>
        <v>1096</v>
      </c>
      <c r="S108" s="16" t="s">
        <v>99</v>
      </c>
      <c r="T108" s="25"/>
      <c r="U108" s="26">
        <v>45016</v>
      </c>
      <c r="V108" s="27">
        <v>46112</v>
      </c>
      <c r="W108" s="27"/>
      <c r="X108" s="28" t="s">
        <v>39</v>
      </c>
      <c r="Y108" s="29"/>
      <c r="Z108" s="35"/>
      <c r="AA108" s="30">
        <v>2023</v>
      </c>
    </row>
    <row r="109" spans="1:27" ht="77.5" customHeight="1" x14ac:dyDescent="0.35">
      <c r="A109" s="28" t="s">
        <v>51</v>
      </c>
      <c r="B109" s="18" t="s">
        <v>52</v>
      </c>
      <c r="C109" s="15" t="s">
        <v>53</v>
      </c>
      <c r="D109" s="17" t="s">
        <v>276</v>
      </c>
      <c r="E109" s="16" t="s">
        <v>441</v>
      </c>
      <c r="F109" s="17">
        <v>44992</v>
      </c>
      <c r="G109" s="15" t="s">
        <v>442</v>
      </c>
      <c r="H109" s="19" t="s">
        <v>443</v>
      </c>
      <c r="I109" s="20">
        <v>2648731561</v>
      </c>
      <c r="J109" s="34" t="s">
        <v>47</v>
      </c>
      <c r="K109" s="15" t="s">
        <v>48</v>
      </c>
      <c r="L109" s="21">
        <v>900062917</v>
      </c>
      <c r="M109" s="15" t="s">
        <v>72</v>
      </c>
      <c r="N109" s="15" t="s">
        <v>444</v>
      </c>
      <c r="O109" s="16" t="s">
        <v>99</v>
      </c>
      <c r="P109" s="20"/>
      <c r="Q109" s="20">
        <f>+Tabla1513[[#This Row],[VALOR INICIAL DEL CONTRATO CON IVA]]+Tabla1513[[#This Row],[VALOR DE LAS ADICIONES CON IVA]]</f>
        <v>2648731561</v>
      </c>
      <c r="R109" s="24">
        <f>+Tabla1513[[#This Row],[FECHA TERMINACIÓN CONTRATO]]-Tabla1513[[#This Row],[FECHA INICIO CONTRATO]]</f>
        <v>731</v>
      </c>
      <c r="S109" s="16" t="s">
        <v>99</v>
      </c>
      <c r="T109" s="25"/>
      <c r="U109" s="26">
        <v>44992</v>
      </c>
      <c r="V109" s="27">
        <v>45723</v>
      </c>
      <c r="W109" s="27"/>
      <c r="X109" s="28" t="s">
        <v>39</v>
      </c>
      <c r="Y109" s="29">
        <v>0.54169999999999996</v>
      </c>
      <c r="Z109" s="35">
        <v>0.47210000000000002</v>
      </c>
      <c r="AA109" s="30">
        <v>2023</v>
      </c>
    </row>
    <row r="110" spans="1:27" ht="92" customHeight="1" x14ac:dyDescent="0.35">
      <c r="A110" s="28" t="s">
        <v>51</v>
      </c>
      <c r="B110" s="18" t="s">
        <v>152</v>
      </c>
      <c r="C110" s="15" t="s">
        <v>445</v>
      </c>
      <c r="D110" s="17" t="s">
        <v>147</v>
      </c>
      <c r="E110" s="16" t="s">
        <v>446</v>
      </c>
      <c r="F110" s="17">
        <v>45000</v>
      </c>
      <c r="G110" s="15" t="s">
        <v>254</v>
      </c>
      <c r="H110" s="40" t="s">
        <v>447</v>
      </c>
      <c r="I110" s="20">
        <v>1309000000</v>
      </c>
      <c r="J110" s="34" t="s">
        <v>47</v>
      </c>
      <c r="K110" s="15" t="s">
        <v>48</v>
      </c>
      <c r="L110" s="21">
        <v>830037444</v>
      </c>
      <c r="M110" s="15" t="s">
        <v>88</v>
      </c>
      <c r="N110" s="15" t="s">
        <v>448</v>
      </c>
      <c r="O110" s="16" t="s">
        <v>37</v>
      </c>
      <c r="P110" s="20">
        <v>0</v>
      </c>
      <c r="Q110" s="20">
        <f>+Tabla1513[[#This Row],[VALOR INICIAL DEL CONTRATO CON IVA]]+Tabla1513[[#This Row],[VALOR DE LAS ADICIONES CON IVA]]</f>
        <v>1309000000</v>
      </c>
      <c r="R110" s="24">
        <f>+Tabla1513[[#This Row],[FECHA TERMINACIÓN CONTRATO]]-Tabla1513[[#This Row],[FECHA INICIO CONTRATO]]</f>
        <v>366</v>
      </c>
      <c r="S110" s="16" t="s">
        <v>37</v>
      </c>
      <c r="T110" s="25"/>
      <c r="U110" s="26">
        <v>45033</v>
      </c>
      <c r="V110" s="27">
        <v>45399</v>
      </c>
      <c r="W110" s="27"/>
      <c r="X110" s="28" t="s">
        <v>39</v>
      </c>
      <c r="Y110" s="31">
        <v>0.75</v>
      </c>
      <c r="Z110" s="36">
        <v>0.4</v>
      </c>
      <c r="AA110" s="30">
        <v>2023</v>
      </c>
    </row>
    <row r="111" spans="1:27" ht="85.5" customHeight="1" x14ac:dyDescent="0.35">
      <c r="A111" s="28" t="s">
        <v>51</v>
      </c>
      <c r="B111" s="18" t="s">
        <v>52</v>
      </c>
      <c r="C111" s="15" t="s">
        <v>53</v>
      </c>
      <c r="D111" s="17" t="s">
        <v>276</v>
      </c>
      <c r="E111" s="16" t="s">
        <v>449</v>
      </c>
      <c r="F111" s="17">
        <v>45009</v>
      </c>
      <c r="G111" s="15" t="s">
        <v>216</v>
      </c>
      <c r="H111" s="19" t="s">
        <v>450</v>
      </c>
      <c r="I111" s="20">
        <v>45369608</v>
      </c>
      <c r="J111" s="34" t="s">
        <v>47</v>
      </c>
      <c r="K111" s="15" t="s">
        <v>48</v>
      </c>
      <c r="L111" s="21">
        <v>900152543</v>
      </c>
      <c r="M111" s="15" t="s">
        <v>67</v>
      </c>
      <c r="N111" s="15" t="s">
        <v>451</v>
      </c>
      <c r="O111" s="16" t="s">
        <v>99</v>
      </c>
      <c r="P111" s="20"/>
      <c r="Q111" s="20">
        <f>+Tabla1513[[#This Row],[VALOR INICIAL DEL CONTRATO CON IVA]]+Tabla1513[[#This Row],[VALOR DE LAS ADICIONES CON IVA]]</f>
        <v>45369608</v>
      </c>
      <c r="R111" s="24">
        <f>+Tabla1513[[#This Row],[FECHA TERMINACIÓN CONTRATO]]-Tabla1513[[#This Row],[FECHA INICIO CONTRATO]]</f>
        <v>708</v>
      </c>
      <c r="S111" s="16" t="s">
        <v>99</v>
      </c>
      <c r="T111" s="25"/>
      <c r="U111" s="26">
        <v>45009</v>
      </c>
      <c r="V111" s="27">
        <v>45717</v>
      </c>
      <c r="W111" s="27"/>
      <c r="X111" s="28" t="s">
        <v>39</v>
      </c>
      <c r="Y111" s="29"/>
      <c r="Z111" s="35"/>
      <c r="AA111" s="30">
        <v>2023</v>
      </c>
    </row>
    <row r="112" spans="1:27" ht="77.5" customHeight="1" x14ac:dyDescent="0.35">
      <c r="A112" s="28" t="s">
        <v>51</v>
      </c>
      <c r="B112" s="18" t="s">
        <v>166</v>
      </c>
      <c r="C112" s="15" t="s">
        <v>190</v>
      </c>
      <c r="D112" s="17" t="s">
        <v>276</v>
      </c>
      <c r="E112" s="16" t="s">
        <v>452</v>
      </c>
      <c r="F112" s="17">
        <v>45027</v>
      </c>
      <c r="G112" s="15" t="s">
        <v>453</v>
      </c>
      <c r="H112" s="19" t="s">
        <v>454</v>
      </c>
      <c r="I112" s="20">
        <v>5000000</v>
      </c>
      <c r="J112" s="34" t="s">
        <v>47</v>
      </c>
      <c r="K112" s="15" t="s">
        <v>48</v>
      </c>
      <c r="L112" s="21">
        <v>72079475</v>
      </c>
      <c r="M112" s="15" t="s">
        <v>223</v>
      </c>
      <c r="N112" s="15" t="s">
        <v>455</v>
      </c>
      <c r="O112" s="16" t="s">
        <v>99</v>
      </c>
      <c r="P112" s="20"/>
      <c r="Q112" s="20">
        <f>+Tabla1513[[#This Row],[VALOR INICIAL DEL CONTRATO CON IVA]]+Tabla1513[[#This Row],[VALOR DE LAS ADICIONES CON IVA]]</f>
        <v>5000000</v>
      </c>
      <c r="R112" s="24">
        <f>+Tabla1513[[#This Row],[FECHA TERMINACIÓN CONTRATO]]-Tabla1513[[#This Row],[FECHA INICIO CONTRATO]]</f>
        <v>355</v>
      </c>
      <c r="S112" s="16" t="s">
        <v>99</v>
      </c>
      <c r="T112" s="25"/>
      <c r="U112" s="26">
        <v>45027</v>
      </c>
      <c r="V112" s="27">
        <v>45382</v>
      </c>
      <c r="W112" s="27"/>
      <c r="X112" s="28" t="s">
        <v>39</v>
      </c>
      <c r="Y112" s="29">
        <v>1</v>
      </c>
      <c r="Z112" s="35">
        <v>0.71</v>
      </c>
      <c r="AA112" s="30">
        <v>2023</v>
      </c>
    </row>
    <row r="113" spans="1:27" ht="77.5" customHeight="1" x14ac:dyDescent="0.35">
      <c r="A113" s="28" t="s">
        <v>51</v>
      </c>
      <c r="B113" s="18" t="s">
        <v>152</v>
      </c>
      <c r="C113" s="15" t="s">
        <v>153</v>
      </c>
      <c r="D113" s="17" t="s">
        <v>147</v>
      </c>
      <c r="E113" s="16" t="s">
        <v>456</v>
      </c>
      <c r="F113" s="17">
        <v>45041</v>
      </c>
      <c r="G113" s="15" t="s">
        <v>96</v>
      </c>
      <c r="H113" s="19" t="s">
        <v>457</v>
      </c>
      <c r="I113" s="20">
        <v>1456112494</v>
      </c>
      <c r="J113" s="34" t="s">
        <v>47</v>
      </c>
      <c r="K113" s="15" t="s">
        <v>48</v>
      </c>
      <c r="L113" s="21">
        <v>800210453</v>
      </c>
      <c r="M113" s="15" t="s">
        <v>114</v>
      </c>
      <c r="N113" s="15" t="s">
        <v>357</v>
      </c>
      <c r="O113" s="16" t="s">
        <v>99</v>
      </c>
      <c r="P113" s="20"/>
      <c r="Q113" s="20">
        <f>+Tabla1513[[#This Row],[VALOR INICIAL DEL CONTRATO CON IVA]]+Tabla1513[[#This Row],[VALOR DE LAS ADICIONES CON IVA]]</f>
        <v>1456112494</v>
      </c>
      <c r="R113" s="24">
        <f>+Tabla1513[[#This Row],[FECHA TERMINACIÓN CONTRATO]]-Tabla1513[[#This Row],[FECHA INICIO CONTRATO]]</f>
        <v>1095</v>
      </c>
      <c r="S113" s="16" t="s">
        <v>99</v>
      </c>
      <c r="T113" s="25"/>
      <c r="U113" s="26">
        <v>45061</v>
      </c>
      <c r="V113" s="27">
        <v>46156</v>
      </c>
      <c r="W113" s="27"/>
      <c r="X113" s="28" t="s">
        <v>39</v>
      </c>
      <c r="Y113" s="31">
        <v>0.25</v>
      </c>
      <c r="Z113" s="36">
        <v>0.25</v>
      </c>
      <c r="AA113" s="30">
        <v>2023</v>
      </c>
    </row>
    <row r="114" spans="1:27" ht="77.5" customHeight="1" x14ac:dyDescent="0.35">
      <c r="A114" s="28" t="s">
        <v>51</v>
      </c>
      <c r="B114" s="18" t="s">
        <v>166</v>
      </c>
      <c r="C114" s="15" t="s">
        <v>458</v>
      </c>
      <c r="D114" s="17" t="s">
        <v>276</v>
      </c>
      <c r="E114" s="16" t="s">
        <v>459</v>
      </c>
      <c r="F114" s="17">
        <v>45051</v>
      </c>
      <c r="G114" s="15" t="s">
        <v>96</v>
      </c>
      <c r="H114" s="19" t="s">
        <v>460</v>
      </c>
      <c r="I114" s="20">
        <v>454345150</v>
      </c>
      <c r="J114" s="34" t="s">
        <v>47</v>
      </c>
      <c r="K114" s="15" t="s">
        <v>48</v>
      </c>
      <c r="L114" s="21">
        <v>800057767</v>
      </c>
      <c r="M114" s="15" t="s">
        <v>88</v>
      </c>
      <c r="N114" s="15" t="s">
        <v>461</v>
      </c>
      <c r="O114" s="16" t="s">
        <v>99</v>
      </c>
      <c r="P114" s="20"/>
      <c r="Q114" s="20">
        <f>+Tabla1513[[#This Row],[VALOR INICIAL DEL CONTRATO CON IVA]]+Tabla1513[[#This Row],[VALOR DE LAS ADICIONES CON IVA]]</f>
        <v>454345150</v>
      </c>
      <c r="R114" s="24">
        <f>+Tabla1513[[#This Row],[FECHA TERMINACIÓN CONTRATO]]-Tabla1513[[#This Row],[FECHA INICIO CONTRATO]]</f>
        <v>730</v>
      </c>
      <c r="S114" s="16" t="s">
        <v>99</v>
      </c>
      <c r="T114" s="25"/>
      <c r="U114" s="26">
        <v>45064</v>
      </c>
      <c r="V114" s="27">
        <v>45794</v>
      </c>
      <c r="W114" s="27"/>
      <c r="X114" s="28" t="s">
        <v>39</v>
      </c>
      <c r="Y114" s="31">
        <v>0.43559999999999999</v>
      </c>
      <c r="Z114" s="36">
        <v>0.43640000000000001</v>
      </c>
      <c r="AA114" s="30">
        <v>2023</v>
      </c>
    </row>
    <row r="115" spans="1:27" ht="77.5" customHeight="1" x14ac:dyDescent="0.35">
      <c r="A115" s="28" t="s">
        <v>51</v>
      </c>
      <c r="B115" s="18" t="s">
        <v>52</v>
      </c>
      <c r="C115" s="15" t="s">
        <v>385</v>
      </c>
      <c r="D115" s="17" t="s">
        <v>94</v>
      </c>
      <c r="E115" s="16" t="s">
        <v>462</v>
      </c>
      <c r="F115" s="17">
        <v>45044</v>
      </c>
      <c r="G115" s="15" t="s">
        <v>96</v>
      </c>
      <c r="H115" s="19" t="s">
        <v>463</v>
      </c>
      <c r="I115" s="20">
        <v>98750000</v>
      </c>
      <c r="J115" s="34" t="s">
        <v>47</v>
      </c>
      <c r="K115" s="15" t="s">
        <v>48</v>
      </c>
      <c r="L115" s="21">
        <v>900643769</v>
      </c>
      <c r="M115" s="15" t="s">
        <v>72</v>
      </c>
      <c r="N115" s="15" t="s">
        <v>464</v>
      </c>
      <c r="O115" s="16" t="s">
        <v>37</v>
      </c>
      <c r="P115" s="20">
        <f>41092188+56907812</f>
        <v>98000000</v>
      </c>
      <c r="Q115" s="20">
        <f>+Tabla1513[[#This Row],[VALOR INICIAL DEL CONTRATO CON IVA]]+Tabla1513[[#This Row],[VALOR DE LAS ADICIONES CON IVA]]</f>
        <v>196750000</v>
      </c>
      <c r="R115" s="24">
        <f>+Tabla1513[[#This Row],[FECHA TERMINACIÓN CONTRATO]]-Tabla1513[[#This Row],[FECHA INICIO CONTRATO]]</f>
        <v>228</v>
      </c>
      <c r="S115" s="16" t="s">
        <v>37</v>
      </c>
      <c r="T115" s="25">
        <f>+Tabla1513[[#This Row],[FIN CONTRATO
(actual con prórrogas)]]-Tabla1513[[#This Row],[FECHA TERMINACIÓN CONTRATO]]</f>
        <v>93</v>
      </c>
      <c r="U115" s="26">
        <v>45063</v>
      </c>
      <c r="V115" s="27">
        <v>45291</v>
      </c>
      <c r="W115" s="27">
        <v>45384</v>
      </c>
      <c r="X115" s="28" t="s">
        <v>39</v>
      </c>
      <c r="Y115" s="29">
        <v>0.99</v>
      </c>
      <c r="Z115" s="35">
        <v>0.97</v>
      </c>
      <c r="AA115" s="30">
        <v>2023</v>
      </c>
    </row>
    <row r="116" spans="1:27" ht="77.5" customHeight="1" x14ac:dyDescent="0.35">
      <c r="A116" s="28" t="s">
        <v>51</v>
      </c>
      <c r="B116" s="18" t="s">
        <v>318</v>
      </c>
      <c r="C116" s="15" t="s">
        <v>465</v>
      </c>
      <c r="D116" s="17" t="s">
        <v>276</v>
      </c>
      <c r="E116" s="16" t="s">
        <v>466</v>
      </c>
      <c r="F116" s="17">
        <v>45057</v>
      </c>
      <c r="G116" s="15" t="s">
        <v>96</v>
      </c>
      <c r="H116" s="19" t="s">
        <v>467</v>
      </c>
      <c r="I116" s="20">
        <v>58000000</v>
      </c>
      <c r="J116" s="34" t="s">
        <v>47</v>
      </c>
      <c r="K116" s="15" t="s">
        <v>48</v>
      </c>
      <c r="L116" s="21">
        <v>901212388</v>
      </c>
      <c r="M116" s="15" t="s">
        <v>144</v>
      </c>
      <c r="N116" s="15" t="s">
        <v>468</v>
      </c>
      <c r="O116" s="16" t="s">
        <v>99</v>
      </c>
      <c r="P116" s="20"/>
      <c r="Q116" s="20">
        <f>+Tabla1513[[#This Row],[VALOR INICIAL DEL CONTRATO CON IVA]]+Tabla1513[[#This Row],[VALOR DE LAS ADICIONES CON IVA]]</f>
        <v>58000000</v>
      </c>
      <c r="R116" s="24">
        <f>+Tabla1513[[#This Row],[FECHA TERMINACIÓN CONTRATO]]-Tabla1513[[#This Row],[FECHA INICIO CONTRATO]]</f>
        <v>1096</v>
      </c>
      <c r="S116" s="16" t="s">
        <v>99</v>
      </c>
      <c r="T116" s="25"/>
      <c r="U116" s="26">
        <v>45057</v>
      </c>
      <c r="V116" s="27">
        <v>46153</v>
      </c>
      <c r="W116" s="27"/>
      <c r="X116" s="28" t="s">
        <v>39</v>
      </c>
      <c r="Y116" s="31">
        <v>0.29649999999999999</v>
      </c>
      <c r="Z116" s="36">
        <v>0.40749999999999997</v>
      </c>
      <c r="AA116" s="30">
        <v>2023</v>
      </c>
    </row>
    <row r="117" spans="1:27" ht="77.5" customHeight="1" x14ac:dyDescent="0.35">
      <c r="A117" s="28" t="s">
        <v>51</v>
      </c>
      <c r="B117" s="18" t="s">
        <v>166</v>
      </c>
      <c r="C117" s="15" t="s">
        <v>190</v>
      </c>
      <c r="D117" s="17" t="s">
        <v>276</v>
      </c>
      <c r="E117" s="16" t="s">
        <v>469</v>
      </c>
      <c r="F117" s="17">
        <v>45070</v>
      </c>
      <c r="G117" s="15" t="s">
        <v>96</v>
      </c>
      <c r="H117" s="19" t="s">
        <v>470</v>
      </c>
      <c r="I117" s="20">
        <v>673733328</v>
      </c>
      <c r="J117" s="34" t="s">
        <v>47</v>
      </c>
      <c r="K117" s="15" t="s">
        <v>48</v>
      </c>
      <c r="L117" s="21">
        <v>1716369</v>
      </c>
      <c r="M117" s="15"/>
      <c r="N117" s="15" t="s">
        <v>471</v>
      </c>
      <c r="O117" s="16" t="s">
        <v>99</v>
      </c>
      <c r="P117" s="20"/>
      <c r="Q117" s="20">
        <f>+Tabla1513[[#This Row],[VALOR INICIAL DEL CONTRATO CON IVA]]+Tabla1513[[#This Row],[VALOR DE LAS ADICIONES CON IVA]]</f>
        <v>673733328</v>
      </c>
      <c r="R117" s="24">
        <f>+Tabla1513[[#This Row],[FECHA TERMINACIÓN CONTRATO]]-Tabla1513[[#This Row],[FECHA INICIO CONTRATO]]</f>
        <v>730</v>
      </c>
      <c r="S117" s="16" t="s">
        <v>99</v>
      </c>
      <c r="T117" s="25"/>
      <c r="U117" s="26">
        <v>45078</v>
      </c>
      <c r="V117" s="27">
        <v>45808</v>
      </c>
      <c r="W117" s="27"/>
      <c r="X117" s="28" t="s">
        <v>39</v>
      </c>
      <c r="Y117" s="29">
        <v>0.38</v>
      </c>
      <c r="Z117" s="35">
        <v>0.26</v>
      </c>
      <c r="AA117" s="30">
        <v>2023</v>
      </c>
    </row>
    <row r="118" spans="1:27" ht="77.5" customHeight="1" x14ac:dyDescent="0.35">
      <c r="A118" s="28" t="s">
        <v>51</v>
      </c>
      <c r="B118" s="18" t="s">
        <v>166</v>
      </c>
      <c r="C118" s="15" t="s">
        <v>190</v>
      </c>
      <c r="D118" s="17" t="s">
        <v>276</v>
      </c>
      <c r="E118" s="16" t="s">
        <v>472</v>
      </c>
      <c r="F118" s="17">
        <v>45071</v>
      </c>
      <c r="G118" s="15" t="s">
        <v>96</v>
      </c>
      <c r="H118" s="19" t="s">
        <v>473</v>
      </c>
      <c r="I118" s="20">
        <v>17393040</v>
      </c>
      <c r="J118" s="34" t="s">
        <v>34</v>
      </c>
      <c r="K118" s="15" t="s">
        <v>35</v>
      </c>
      <c r="L118" s="21">
        <v>79506641</v>
      </c>
      <c r="M118" s="15"/>
      <c r="N118" s="15" t="s">
        <v>474</v>
      </c>
      <c r="O118" s="16" t="s">
        <v>99</v>
      </c>
      <c r="P118" s="20"/>
      <c r="Q118" s="20">
        <f>+Tabla1513[[#This Row],[VALOR INICIAL DEL CONTRATO CON IVA]]+Tabla1513[[#This Row],[VALOR DE LAS ADICIONES CON IVA]]</f>
        <v>17393040</v>
      </c>
      <c r="R118" s="24">
        <f>+Tabla1513[[#This Row],[FECHA TERMINACIÓN CONTRATO]]-Tabla1513[[#This Row],[FECHA INICIO CONTRATO]]</f>
        <v>365</v>
      </c>
      <c r="S118" s="16" t="s">
        <v>99</v>
      </c>
      <c r="T118" s="25"/>
      <c r="U118" s="26">
        <v>45078</v>
      </c>
      <c r="V118" s="27">
        <v>45443</v>
      </c>
      <c r="W118" s="27"/>
      <c r="X118" s="28" t="s">
        <v>39</v>
      </c>
      <c r="Y118" s="29">
        <v>0.75</v>
      </c>
      <c r="Z118" s="35">
        <v>0.82</v>
      </c>
      <c r="AA118" s="30">
        <v>2023</v>
      </c>
    </row>
    <row r="119" spans="1:27" ht="77.5" customHeight="1" x14ac:dyDescent="0.35">
      <c r="A119" s="28" t="s">
        <v>51</v>
      </c>
      <c r="B119" s="18" t="s">
        <v>52</v>
      </c>
      <c r="C119" s="15" t="s">
        <v>225</v>
      </c>
      <c r="D119" s="17" t="s">
        <v>147</v>
      </c>
      <c r="E119" s="16" t="s">
        <v>475</v>
      </c>
      <c r="F119" s="17">
        <v>45076</v>
      </c>
      <c r="G119" s="15" t="s">
        <v>96</v>
      </c>
      <c r="H119" s="19" t="s">
        <v>476</v>
      </c>
      <c r="I119" s="20">
        <v>5087823658</v>
      </c>
      <c r="J119" s="34" t="s">
        <v>47</v>
      </c>
      <c r="K119" s="15" t="s">
        <v>48</v>
      </c>
      <c r="L119" s="21">
        <v>901023218</v>
      </c>
      <c r="M119" s="15" t="s">
        <v>114</v>
      </c>
      <c r="N119" s="15" t="s">
        <v>477</v>
      </c>
      <c r="O119" s="16" t="s">
        <v>37</v>
      </c>
      <c r="P119" s="20">
        <v>2388501013</v>
      </c>
      <c r="Q119" s="20">
        <f>+Tabla1513[[#This Row],[VALOR INICIAL DEL CONTRATO CON IVA]]+Tabla1513[[#This Row],[VALOR DE LAS ADICIONES CON IVA]]</f>
        <v>7476324671</v>
      </c>
      <c r="R119" s="24">
        <f>+Tabla1513[[#This Row],[FECHA TERMINACIÓN CONTRATO]]-Tabla1513[[#This Row],[FECHA INICIO CONTRATO]]</f>
        <v>365</v>
      </c>
      <c r="S119" s="16" t="s">
        <v>99</v>
      </c>
      <c r="T119" s="25"/>
      <c r="U119" s="26">
        <v>45078</v>
      </c>
      <c r="V119" s="27">
        <v>45443</v>
      </c>
      <c r="W119" s="27"/>
      <c r="X119" s="28" t="s">
        <v>39</v>
      </c>
      <c r="Y119" s="29">
        <v>0.83</v>
      </c>
      <c r="Z119" s="35">
        <v>0.77</v>
      </c>
      <c r="AA119" s="30">
        <v>2023</v>
      </c>
    </row>
    <row r="120" spans="1:27" ht="77.5" customHeight="1" x14ac:dyDescent="0.35">
      <c r="A120" s="28" t="s">
        <v>51</v>
      </c>
      <c r="B120" s="18" t="s">
        <v>257</v>
      </c>
      <c r="C120" s="15" t="s">
        <v>410</v>
      </c>
      <c r="D120" s="17" t="s">
        <v>276</v>
      </c>
      <c r="E120" s="16" t="s">
        <v>478</v>
      </c>
      <c r="F120" s="17">
        <v>45085</v>
      </c>
      <c r="G120" s="15" t="s">
        <v>96</v>
      </c>
      <c r="H120" s="19" t="s">
        <v>479</v>
      </c>
      <c r="I120" s="20">
        <v>58000000</v>
      </c>
      <c r="J120" s="34" t="s">
        <v>47</v>
      </c>
      <c r="K120" s="15" t="s">
        <v>48</v>
      </c>
      <c r="L120" s="21">
        <v>900640903</v>
      </c>
      <c r="M120" s="15" t="s">
        <v>114</v>
      </c>
      <c r="N120" s="15" t="s">
        <v>480</v>
      </c>
      <c r="O120" s="16" t="s">
        <v>99</v>
      </c>
      <c r="P120" s="20"/>
      <c r="Q120" s="20">
        <f>+Tabla1513[[#This Row],[VALOR INICIAL DEL CONTRATO CON IVA]]+Tabla1513[[#This Row],[VALOR DE LAS ADICIONES CON IVA]]</f>
        <v>58000000</v>
      </c>
      <c r="R120" s="24">
        <f>+Tabla1513[[#This Row],[FECHA TERMINACIÓN CONTRATO]]-Tabla1513[[#This Row],[FECHA INICIO CONTRATO]]</f>
        <v>206</v>
      </c>
      <c r="S120" s="16" t="s">
        <v>37</v>
      </c>
      <c r="T120" s="25">
        <f>+Tabla1513[[#This Row],[FIN CONTRATO
(actual con prórrogas)]]-Tabla1513[[#This Row],[FECHA TERMINACIÓN CONTRATO]]</f>
        <v>121</v>
      </c>
      <c r="U120" s="26">
        <v>45085</v>
      </c>
      <c r="V120" s="27">
        <v>45291</v>
      </c>
      <c r="W120" s="27">
        <v>45412</v>
      </c>
      <c r="X120" s="28" t="s">
        <v>39</v>
      </c>
      <c r="Y120" s="29"/>
      <c r="Z120" s="35"/>
      <c r="AA120" s="30">
        <v>2023</v>
      </c>
    </row>
    <row r="121" spans="1:27" ht="77.5" customHeight="1" x14ac:dyDescent="0.35">
      <c r="A121" s="28" t="s">
        <v>51</v>
      </c>
      <c r="B121" s="18" t="s">
        <v>257</v>
      </c>
      <c r="C121" s="15" t="s">
        <v>410</v>
      </c>
      <c r="D121" s="17" t="s">
        <v>276</v>
      </c>
      <c r="E121" s="16" t="s">
        <v>481</v>
      </c>
      <c r="F121" s="17">
        <v>45085</v>
      </c>
      <c r="G121" s="15" t="s">
        <v>96</v>
      </c>
      <c r="H121" s="19" t="s">
        <v>482</v>
      </c>
      <c r="I121" s="20">
        <v>58000000</v>
      </c>
      <c r="J121" s="34" t="s">
        <v>47</v>
      </c>
      <c r="K121" s="15" t="s">
        <v>48</v>
      </c>
      <c r="L121" s="21">
        <v>901447396</v>
      </c>
      <c r="M121" s="15" t="s">
        <v>72</v>
      </c>
      <c r="N121" s="15" t="s">
        <v>483</v>
      </c>
      <c r="O121" s="16" t="s">
        <v>99</v>
      </c>
      <c r="P121" s="20"/>
      <c r="Q121" s="20">
        <f>+Tabla1513[[#This Row],[VALOR INICIAL DEL CONTRATO CON IVA]]+Tabla1513[[#This Row],[VALOR DE LAS ADICIONES CON IVA]]</f>
        <v>58000000</v>
      </c>
      <c r="R121" s="24">
        <f>+Tabla1513[[#This Row],[FECHA TERMINACIÓN CONTRATO]]-Tabla1513[[#This Row],[FECHA INICIO CONTRATO]]</f>
        <v>206</v>
      </c>
      <c r="S121" s="16" t="s">
        <v>37</v>
      </c>
      <c r="T121" s="25">
        <f>+Tabla1513[[#This Row],[FIN CONTRATO
(actual con prórrogas)]]-Tabla1513[[#This Row],[FECHA TERMINACIÓN CONTRATO]]</f>
        <v>121</v>
      </c>
      <c r="U121" s="26">
        <v>45085</v>
      </c>
      <c r="V121" s="27">
        <v>45291</v>
      </c>
      <c r="W121" s="27">
        <v>45412</v>
      </c>
      <c r="X121" s="28" t="s">
        <v>39</v>
      </c>
      <c r="Y121" s="29"/>
      <c r="Z121" s="35"/>
      <c r="AA121" s="30">
        <v>2023</v>
      </c>
    </row>
    <row r="122" spans="1:27" ht="77.5" customHeight="1" x14ac:dyDescent="0.35">
      <c r="A122" s="28" t="s">
        <v>51</v>
      </c>
      <c r="B122" s="18" t="s">
        <v>318</v>
      </c>
      <c r="C122" s="18" t="s">
        <v>484</v>
      </c>
      <c r="D122" s="17" t="s">
        <v>276</v>
      </c>
      <c r="E122" s="16" t="s">
        <v>485</v>
      </c>
      <c r="F122" s="17">
        <v>45090</v>
      </c>
      <c r="G122" s="15" t="s">
        <v>96</v>
      </c>
      <c r="H122" s="19" t="s">
        <v>486</v>
      </c>
      <c r="I122" s="20">
        <v>300000000</v>
      </c>
      <c r="J122" s="34" t="s">
        <v>47</v>
      </c>
      <c r="K122" s="15" t="s">
        <v>48</v>
      </c>
      <c r="L122" s="21">
        <v>900114521</v>
      </c>
      <c r="M122" s="15" t="s">
        <v>144</v>
      </c>
      <c r="N122" s="15" t="s">
        <v>487</v>
      </c>
      <c r="O122" s="16" t="s">
        <v>99</v>
      </c>
      <c r="P122" s="20"/>
      <c r="Q122" s="20">
        <f>+Tabla1513[[#This Row],[VALOR INICIAL DEL CONTRATO CON IVA]]+Tabla1513[[#This Row],[VALOR DE LAS ADICIONES CON IVA]]</f>
        <v>300000000</v>
      </c>
      <c r="R122" s="24">
        <f>+Tabla1513[[#This Row],[FECHA TERMINACIÓN CONTRATO]]-Tabla1513[[#This Row],[FECHA INICIO CONTRATO]]</f>
        <v>1095</v>
      </c>
      <c r="S122" s="16" t="s">
        <v>99</v>
      </c>
      <c r="T122" s="25"/>
      <c r="U122" s="26">
        <v>45125</v>
      </c>
      <c r="V122" s="27">
        <v>46220</v>
      </c>
      <c r="W122" s="27"/>
      <c r="X122" s="28" t="s">
        <v>39</v>
      </c>
      <c r="Y122" s="29">
        <v>0</v>
      </c>
      <c r="Z122" s="35">
        <v>0</v>
      </c>
      <c r="AA122" s="30">
        <v>2023</v>
      </c>
    </row>
    <row r="123" spans="1:27" ht="77.5" customHeight="1" x14ac:dyDescent="0.35">
      <c r="A123" s="28" t="s">
        <v>51</v>
      </c>
      <c r="B123" s="18" t="s">
        <v>52</v>
      </c>
      <c r="C123" s="15" t="s">
        <v>53</v>
      </c>
      <c r="D123" s="17" t="s">
        <v>276</v>
      </c>
      <c r="E123" s="16" t="s">
        <v>488</v>
      </c>
      <c r="F123" s="17">
        <v>45106</v>
      </c>
      <c r="G123" s="15" t="s">
        <v>96</v>
      </c>
      <c r="H123" s="19" t="s">
        <v>489</v>
      </c>
      <c r="I123" s="20">
        <v>19085220</v>
      </c>
      <c r="J123" s="34" t="s">
        <v>47</v>
      </c>
      <c r="K123" s="15" t="s">
        <v>48</v>
      </c>
      <c r="L123" s="21">
        <v>900094086</v>
      </c>
      <c r="M123" s="15" t="s">
        <v>144</v>
      </c>
      <c r="N123" s="15" t="s">
        <v>490</v>
      </c>
      <c r="O123" s="16" t="s">
        <v>99</v>
      </c>
      <c r="P123" s="20"/>
      <c r="Q123" s="20">
        <f>+Tabla1513[[#This Row],[VALOR INICIAL DEL CONTRATO CON IVA]]+Tabla1513[[#This Row],[VALOR DE LAS ADICIONES CON IVA]]</f>
        <v>19085220</v>
      </c>
      <c r="R123" s="24">
        <f>+Tabla1513[[#This Row],[FECHA TERMINACIÓN CONTRATO]]-Tabla1513[[#This Row],[FECHA INICIO CONTRATO]]</f>
        <v>365</v>
      </c>
      <c r="S123" s="16" t="s">
        <v>99</v>
      </c>
      <c r="T123" s="25"/>
      <c r="U123" s="26">
        <v>45118</v>
      </c>
      <c r="V123" s="27">
        <v>45483</v>
      </c>
      <c r="W123" s="27"/>
      <c r="X123" s="28" t="s">
        <v>39</v>
      </c>
      <c r="Y123" s="29">
        <v>0.72</v>
      </c>
      <c r="Z123" s="35">
        <v>0</v>
      </c>
      <c r="AA123" s="30">
        <v>2023</v>
      </c>
    </row>
    <row r="124" spans="1:27" ht="91" x14ac:dyDescent="0.35">
      <c r="A124" s="28" t="s">
        <v>51</v>
      </c>
      <c r="B124" s="18" t="s">
        <v>28</v>
      </c>
      <c r="C124" s="15" t="s">
        <v>491</v>
      </c>
      <c r="D124" s="17" t="s">
        <v>94</v>
      </c>
      <c r="E124" s="16" t="s">
        <v>492</v>
      </c>
      <c r="F124" s="17">
        <v>45104</v>
      </c>
      <c r="G124" s="15" t="s">
        <v>96</v>
      </c>
      <c r="H124" s="19" t="s">
        <v>493</v>
      </c>
      <c r="I124" s="20">
        <v>119000000</v>
      </c>
      <c r="J124" s="34" t="s">
        <v>47</v>
      </c>
      <c r="K124" s="15" t="s">
        <v>48</v>
      </c>
      <c r="L124" s="21">
        <v>900640903</v>
      </c>
      <c r="M124" s="15" t="s">
        <v>114</v>
      </c>
      <c r="N124" s="15" t="s">
        <v>494</v>
      </c>
      <c r="O124" s="16" t="s">
        <v>37</v>
      </c>
      <c r="P124" s="20">
        <v>0</v>
      </c>
      <c r="Q124" s="20">
        <f>+Tabla1513[[#This Row],[VALOR INICIAL DEL CONTRATO CON IVA]]+Tabla1513[[#This Row],[VALOR DE LAS ADICIONES CON IVA]]</f>
        <v>119000000</v>
      </c>
      <c r="R124" s="24">
        <f>+Tabla1513[[#This Row],[FECHA TERMINACIÓN CONTRATO]]-Tabla1513[[#This Row],[FECHA INICIO CONTRATO]]</f>
        <v>365</v>
      </c>
      <c r="S124" s="16" t="s">
        <v>99</v>
      </c>
      <c r="T124" s="25"/>
      <c r="U124" s="26">
        <v>45114</v>
      </c>
      <c r="V124" s="27">
        <v>45479</v>
      </c>
      <c r="W124" s="27"/>
      <c r="X124" s="28" t="s">
        <v>39</v>
      </c>
      <c r="Y124" s="29">
        <v>1</v>
      </c>
      <c r="Z124" s="41">
        <v>0.996</v>
      </c>
      <c r="AA124" s="30">
        <v>2023</v>
      </c>
    </row>
    <row r="125" spans="1:27" ht="77.5" customHeight="1" x14ac:dyDescent="0.35">
      <c r="A125" s="28" t="s">
        <v>51</v>
      </c>
      <c r="B125" s="18" t="s">
        <v>257</v>
      </c>
      <c r="C125" s="15" t="s">
        <v>410</v>
      </c>
      <c r="D125" s="17" t="s">
        <v>276</v>
      </c>
      <c r="E125" s="16" t="s">
        <v>495</v>
      </c>
      <c r="F125" s="17">
        <v>45121</v>
      </c>
      <c r="G125" s="15" t="s">
        <v>96</v>
      </c>
      <c r="H125" s="19" t="s">
        <v>496</v>
      </c>
      <c r="I125" s="20">
        <v>58000000</v>
      </c>
      <c r="J125" s="34" t="s">
        <v>47</v>
      </c>
      <c r="K125" s="15" t="s">
        <v>48</v>
      </c>
      <c r="L125" s="21">
        <v>901374143</v>
      </c>
      <c r="M125" s="15" t="s">
        <v>88</v>
      </c>
      <c r="N125" s="15" t="s">
        <v>497</v>
      </c>
      <c r="O125" s="16" t="s">
        <v>99</v>
      </c>
      <c r="P125" s="20"/>
      <c r="Q125" s="20">
        <f>+Tabla1513[[#This Row],[VALOR INICIAL DEL CONTRATO CON IVA]]+Tabla1513[[#This Row],[VALOR DE LAS ADICIONES CON IVA]]</f>
        <v>58000000</v>
      </c>
      <c r="R125" s="24">
        <f>+Tabla1513[[#This Row],[FECHA TERMINACIÓN CONTRATO]]-Tabla1513[[#This Row],[FECHA INICIO CONTRATO]]</f>
        <v>170</v>
      </c>
      <c r="S125" s="16" t="s">
        <v>37</v>
      </c>
      <c r="T125" s="25">
        <f>+Tabla1513[[#This Row],[FIN CONTRATO
(actual con prórrogas)]]-Tabla1513[[#This Row],[FECHA TERMINACIÓN CONTRATO]]</f>
        <v>121</v>
      </c>
      <c r="U125" s="26">
        <v>45121</v>
      </c>
      <c r="V125" s="27">
        <v>45291</v>
      </c>
      <c r="W125" s="27">
        <v>45412</v>
      </c>
      <c r="X125" s="28" t="s">
        <v>39</v>
      </c>
      <c r="Y125" s="29"/>
      <c r="Z125" s="35"/>
      <c r="AA125" s="30">
        <v>2023</v>
      </c>
    </row>
    <row r="126" spans="1:27" ht="77.5" customHeight="1" x14ac:dyDescent="0.35">
      <c r="A126" s="28" t="s">
        <v>51</v>
      </c>
      <c r="B126" s="18" t="s">
        <v>152</v>
      </c>
      <c r="C126" s="15" t="s">
        <v>498</v>
      </c>
      <c r="D126" s="17" t="s">
        <v>276</v>
      </c>
      <c r="E126" s="16" t="s">
        <v>499</v>
      </c>
      <c r="F126" s="17">
        <v>45119</v>
      </c>
      <c r="G126" s="15" t="s">
        <v>96</v>
      </c>
      <c r="H126" s="19" t="s">
        <v>500</v>
      </c>
      <c r="I126" s="20">
        <v>38475342</v>
      </c>
      <c r="J126" s="34" t="s">
        <v>47</v>
      </c>
      <c r="K126" s="15" t="s">
        <v>48</v>
      </c>
      <c r="L126" s="21">
        <v>900239396</v>
      </c>
      <c r="M126" s="15" t="s">
        <v>83</v>
      </c>
      <c r="N126" s="15" t="s">
        <v>501</v>
      </c>
      <c r="O126" s="16" t="s">
        <v>99</v>
      </c>
      <c r="P126" s="20"/>
      <c r="Q126" s="20">
        <f>+Tabla1513[[#This Row],[VALOR INICIAL DEL CONTRATO CON IVA]]+Tabla1513[[#This Row],[VALOR DE LAS ADICIONES CON IVA]]</f>
        <v>38475342</v>
      </c>
      <c r="R126" s="24">
        <f>+Tabla1513[[#This Row],[FECHA TERMINACIÓN CONTRATO]]-Tabla1513[[#This Row],[FECHA INICIO CONTRATO]]</f>
        <v>365</v>
      </c>
      <c r="S126" s="16" t="s">
        <v>99</v>
      </c>
      <c r="T126" s="25"/>
      <c r="U126" s="26">
        <v>45197</v>
      </c>
      <c r="V126" s="27">
        <v>45562</v>
      </c>
      <c r="W126" s="27"/>
      <c r="X126" s="28" t="s">
        <v>39</v>
      </c>
      <c r="Y126" s="31">
        <v>0.51</v>
      </c>
      <c r="Z126" s="36">
        <v>0.71</v>
      </c>
      <c r="AA126" s="30">
        <v>2023</v>
      </c>
    </row>
    <row r="127" spans="1:27" ht="77.5" customHeight="1" x14ac:dyDescent="0.35">
      <c r="A127" s="28" t="s">
        <v>51</v>
      </c>
      <c r="B127" s="18" t="s">
        <v>257</v>
      </c>
      <c r="C127" s="15" t="s">
        <v>410</v>
      </c>
      <c r="D127" s="17" t="s">
        <v>276</v>
      </c>
      <c r="E127" s="16" t="s">
        <v>502</v>
      </c>
      <c r="F127" s="17">
        <v>45120</v>
      </c>
      <c r="G127" s="15" t="s">
        <v>96</v>
      </c>
      <c r="H127" s="19" t="s">
        <v>503</v>
      </c>
      <c r="I127" s="20">
        <v>58000000</v>
      </c>
      <c r="J127" s="34" t="s">
        <v>47</v>
      </c>
      <c r="K127" s="15" t="s">
        <v>48</v>
      </c>
      <c r="L127" s="21">
        <v>901242942</v>
      </c>
      <c r="M127" s="15" t="s">
        <v>49</v>
      </c>
      <c r="N127" s="15" t="s">
        <v>504</v>
      </c>
      <c r="O127" s="16" t="s">
        <v>99</v>
      </c>
      <c r="P127" s="20"/>
      <c r="Q127" s="20">
        <f>+Tabla1513[[#This Row],[VALOR INICIAL DEL CONTRATO CON IVA]]+Tabla1513[[#This Row],[VALOR DE LAS ADICIONES CON IVA]]</f>
        <v>58000000</v>
      </c>
      <c r="R127" s="24">
        <f>+Tabla1513[[#This Row],[FECHA TERMINACIÓN CONTRATO]]-Tabla1513[[#This Row],[FECHA INICIO CONTRATO]]</f>
        <v>171</v>
      </c>
      <c r="S127" s="16" t="s">
        <v>37</v>
      </c>
      <c r="T127" s="25">
        <f>+Tabla1513[[#This Row],[FIN CONTRATO
(actual con prórrogas)]]-Tabla1513[[#This Row],[FECHA TERMINACIÓN CONTRATO]]</f>
        <v>121</v>
      </c>
      <c r="U127" s="26">
        <v>45120</v>
      </c>
      <c r="V127" s="27">
        <v>45291</v>
      </c>
      <c r="W127" s="27">
        <v>45412</v>
      </c>
      <c r="X127" s="28" t="s">
        <v>39</v>
      </c>
      <c r="Y127" s="29"/>
      <c r="Z127" s="35"/>
      <c r="AA127" s="30">
        <v>2023</v>
      </c>
    </row>
    <row r="128" spans="1:27" ht="77.5" customHeight="1" x14ac:dyDescent="0.35">
      <c r="A128" s="28" t="s">
        <v>51</v>
      </c>
      <c r="B128" s="18" t="s">
        <v>28</v>
      </c>
      <c r="C128" s="15" t="s">
        <v>491</v>
      </c>
      <c r="D128" s="17" t="s">
        <v>94</v>
      </c>
      <c r="E128" s="16" t="s">
        <v>505</v>
      </c>
      <c r="F128" s="17">
        <v>45124</v>
      </c>
      <c r="G128" s="15" t="s">
        <v>96</v>
      </c>
      <c r="H128" s="19" t="s">
        <v>506</v>
      </c>
      <c r="I128" s="20">
        <v>430290662</v>
      </c>
      <c r="J128" s="34" t="s">
        <v>47</v>
      </c>
      <c r="K128" s="15" t="s">
        <v>48</v>
      </c>
      <c r="L128" s="21">
        <v>900218578</v>
      </c>
      <c r="M128" s="15" t="s">
        <v>124</v>
      </c>
      <c r="N128" s="15" t="s">
        <v>507</v>
      </c>
      <c r="O128" s="16" t="s">
        <v>37</v>
      </c>
      <c r="P128" s="20">
        <v>146370000</v>
      </c>
      <c r="Q128" s="20">
        <f>+Tabla1513[[#This Row],[VALOR INICIAL DEL CONTRATO CON IVA]]+Tabla1513[[#This Row],[VALOR DE LAS ADICIONES CON IVA]]</f>
        <v>576660662</v>
      </c>
      <c r="R128" s="24">
        <f>+Tabla1513[[#This Row],[FECHA TERMINACIÓN CONTRATO]]-Tabla1513[[#This Row],[FECHA INICIO CONTRATO]]</f>
        <v>365</v>
      </c>
      <c r="S128" s="16" t="s">
        <v>99</v>
      </c>
      <c r="T128" s="25"/>
      <c r="U128" s="26">
        <v>45160</v>
      </c>
      <c r="V128" s="27">
        <v>45525</v>
      </c>
      <c r="W128" s="27"/>
      <c r="X128" s="28" t="s">
        <v>39</v>
      </c>
      <c r="Y128" s="29">
        <v>0.57999999999999996</v>
      </c>
      <c r="Z128" s="35">
        <v>0.5</v>
      </c>
      <c r="AA128" s="30">
        <v>2023</v>
      </c>
    </row>
    <row r="129" spans="1:27" ht="77.5" customHeight="1" x14ac:dyDescent="0.35">
      <c r="A129" s="28" t="s">
        <v>51</v>
      </c>
      <c r="B129" s="18" t="s">
        <v>152</v>
      </c>
      <c r="C129" s="18" t="s">
        <v>314</v>
      </c>
      <c r="D129" s="17" t="s">
        <v>147</v>
      </c>
      <c r="E129" s="42" t="s">
        <v>508</v>
      </c>
      <c r="F129" s="43">
        <v>45131</v>
      </c>
      <c r="G129" s="15" t="s">
        <v>96</v>
      </c>
      <c r="H129" s="38" t="s">
        <v>509</v>
      </c>
      <c r="I129" s="44">
        <v>8698287485</v>
      </c>
      <c r="J129" s="45" t="s">
        <v>394</v>
      </c>
      <c r="K129" s="46" t="s">
        <v>48</v>
      </c>
      <c r="L129" s="21">
        <v>800167494</v>
      </c>
      <c r="M129" s="15" t="s">
        <v>67</v>
      </c>
      <c r="N129" s="18" t="s">
        <v>510</v>
      </c>
      <c r="O129" s="16" t="s">
        <v>99</v>
      </c>
      <c r="P129" s="20"/>
      <c r="Q129" s="20">
        <f>+Tabla1513[[#This Row],[VALOR INICIAL DEL CONTRATO CON IVA]]+Tabla1513[[#This Row],[VALOR DE LAS ADICIONES CON IVA]]</f>
        <v>8698287485</v>
      </c>
      <c r="R129" s="47">
        <f>+Tabla1513[[#This Row],[FECHA TERMINACIÓN CONTRATO]]-Tabla1513[[#This Row],[FECHA INICIO CONTRATO]]</f>
        <v>1096</v>
      </c>
      <c r="S129" s="16" t="s">
        <v>99</v>
      </c>
      <c r="T129" s="25"/>
      <c r="U129" s="48">
        <v>45131</v>
      </c>
      <c r="V129" s="48">
        <v>46227</v>
      </c>
      <c r="W129" s="49"/>
      <c r="X129" s="50" t="s">
        <v>39</v>
      </c>
      <c r="Y129" s="31">
        <v>0.45</v>
      </c>
      <c r="Z129" s="36">
        <v>0.26</v>
      </c>
      <c r="AA129" s="30">
        <v>2023</v>
      </c>
    </row>
    <row r="130" spans="1:27" ht="77.5" customHeight="1" x14ac:dyDescent="0.35">
      <c r="A130" s="28" t="s">
        <v>51</v>
      </c>
      <c r="B130" s="18" t="s">
        <v>309</v>
      </c>
      <c r="C130" s="18" t="s">
        <v>511</v>
      </c>
      <c r="D130" s="17" t="s">
        <v>94</v>
      </c>
      <c r="E130" s="42" t="s">
        <v>512</v>
      </c>
      <c r="F130" s="43">
        <v>45132</v>
      </c>
      <c r="G130" s="15" t="s">
        <v>96</v>
      </c>
      <c r="H130" s="38" t="s">
        <v>513</v>
      </c>
      <c r="I130" s="44">
        <v>269280000</v>
      </c>
      <c r="J130" s="45" t="s">
        <v>47</v>
      </c>
      <c r="K130" s="46" t="s">
        <v>48</v>
      </c>
      <c r="L130" s="21">
        <v>860046645</v>
      </c>
      <c r="M130" s="15" t="s">
        <v>72</v>
      </c>
      <c r="N130" s="18" t="s">
        <v>514</v>
      </c>
      <c r="O130" s="16" t="s">
        <v>99</v>
      </c>
      <c r="P130" s="20"/>
      <c r="Q130" s="20">
        <f>+Tabla1513[[#This Row],[VALOR INICIAL DEL CONTRATO CON IVA]]+Tabla1513[[#This Row],[VALOR DE LAS ADICIONES CON IVA]]</f>
        <v>269280000</v>
      </c>
      <c r="R130" s="47">
        <f>+Tabla1513[[#This Row],[FECHA TERMINACIÓN CONTRATO]]-Tabla1513[[#This Row],[FECHA INICIO CONTRATO]]</f>
        <v>730</v>
      </c>
      <c r="S130" s="16" t="s">
        <v>99</v>
      </c>
      <c r="T130" s="25"/>
      <c r="U130" s="48">
        <v>45142</v>
      </c>
      <c r="V130" s="48">
        <v>45872</v>
      </c>
      <c r="W130" s="49"/>
      <c r="X130" s="50" t="s">
        <v>39</v>
      </c>
      <c r="Y130" s="29">
        <v>0.33</v>
      </c>
      <c r="Z130" s="35">
        <v>0.33</v>
      </c>
      <c r="AA130" s="30">
        <v>2023</v>
      </c>
    </row>
    <row r="131" spans="1:27" ht="77.5" customHeight="1" x14ac:dyDescent="0.35">
      <c r="A131" s="28" t="s">
        <v>51</v>
      </c>
      <c r="B131" s="18" t="s">
        <v>152</v>
      </c>
      <c r="C131" s="18" t="s">
        <v>153</v>
      </c>
      <c r="D131" s="17" t="s">
        <v>94</v>
      </c>
      <c r="E131" s="42" t="s">
        <v>515</v>
      </c>
      <c r="F131" s="43">
        <v>45134</v>
      </c>
      <c r="G131" s="15" t="s">
        <v>96</v>
      </c>
      <c r="H131" s="38" t="s">
        <v>516</v>
      </c>
      <c r="I131" s="44">
        <v>321148798</v>
      </c>
      <c r="J131" s="45" t="s">
        <v>47</v>
      </c>
      <c r="K131" s="46" t="s">
        <v>48</v>
      </c>
      <c r="L131" s="21">
        <v>900335814</v>
      </c>
      <c r="M131" s="15" t="s">
        <v>49</v>
      </c>
      <c r="N131" s="18" t="s">
        <v>297</v>
      </c>
      <c r="O131" s="16" t="s">
        <v>99</v>
      </c>
      <c r="P131" s="20"/>
      <c r="Q131" s="20">
        <f>+Tabla1513[[#This Row],[VALOR INICIAL DEL CONTRATO CON IVA]]+Tabla1513[[#This Row],[VALOR DE LAS ADICIONES CON IVA]]</f>
        <v>321148798</v>
      </c>
      <c r="R131" s="47">
        <f>+Tabla1513[[#This Row],[FECHA TERMINACIÓN CONTRATO]]-Tabla1513[[#This Row],[FECHA INICIO CONTRATO]]</f>
        <v>1096</v>
      </c>
      <c r="S131" s="16" t="s">
        <v>99</v>
      </c>
      <c r="T131" s="25"/>
      <c r="U131" s="48">
        <v>45134</v>
      </c>
      <c r="V131" s="48">
        <v>46230</v>
      </c>
      <c r="W131" s="49"/>
      <c r="X131" s="50" t="s">
        <v>39</v>
      </c>
      <c r="Y131" s="31">
        <v>0.17</v>
      </c>
      <c r="Z131" s="36">
        <v>1</v>
      </c>
      <c r="AA131" s="30">
        <v>2023</v>
      </c>
    </row>
    <row r="132" spans="1:27" ht="143" x14ac:dyDescent="0.35">
      <c r="A132" s="28" t="s">
        <v>51</v>
      </c>
      <c r="B132" s="18" t="s">
        <v>318</v>
      </c>
      <c r="C132" s="18" t="s">
        <v>465</v>
      </c>
      <c r="D132" s="17" t="s">
        <v>276</v>
      </c>
      <c r="E132" s="42" t="s">
        <v>517</v>
      </c>
      <c r="F132" s="43">
        <v>45138</v>
      </c>
      <c r="G132" s="15" t="s">
        <v>96</v>
      </c>
      <c r="H132" s="38" t="s">
        <v>518</v>
      </c>
      <c r="I132" s="44">
        <v>50000000</v>
      </c>
      <c r="J132" s="45" t="s">
        <v>47</v>
      </c>
      <c r="K132" s="46" t="s">
        <v>48</v>
      </c>
      <c r="L132" s="21">
        <v>901086699</v>
      </c>
      <c r="M132" s="15" t="s">
        <v>185</v>
      </c>
      <c r="N132" s="18" t="s">
        <v>519</v>
      </c>
      <c r="O132" s="16" t="s">
        <v>99</v>
      </c>
      <c r="P132" s="20"/>
      <c r="Q132" s="20">
        <f>+Tabla1513[[#This Row],[VALOR INICIAL DEL CONTRATO CON IVA]]+Tabla1513[[#This Row],[VALOR DE LAS ADICIONES CON IVA]]</f>
        <v>50000000</v>
      </c>
      <c r="R132" s="47">
        <f>+Tabla1513[[#This Row],[FECHA TERMINACIÓN CONTRATO]]-Tabla1513[[#This Row],[FECHA INICIO CONTRATO]]</f>
        <v>365</v>
      </c>
      <c r="S132" s="16" t="s">
        <v>99</v>
      </c>
      <c r="T132" s="25"/>
      <c r="U132" s="48">
        <v>45138</v>
      </c>
      <c r="V132" s="48">
        <v>45503</v>
      </c>
      <c r="W132" s="49"/>
      <c r="X132" s="50" t="s">
        <v>39</v>
      </c>
      <c r="Y132" s="31">
        <v>0.66849999999999998</v>
      </c>
      <c r="Z132" s="36">
        <v>1.7100000000000001E-2</v>
      </c>
      <c r="AA132" s="30">
        <v>2023</v>
      </c>
    </row>
    <row r="133" spans="1:27" ht="77.5" customHeight="1" x14ac:dyDescent="0.35">
      <c r="A133" s="28" t="s">
        <v>51</v>
      </c>
      <c r="B133" s="18" t="s">
        <v>166</v>
      </c>
      <c r="C133" s="18" t="s">
        <v>190</v>
      </c>
      <c r="D133" s="17" t="s">
        <v>276</v>
      </c>
      <c r="E133" s="42" t="s">
        <v>520</v>
      </c>
      <c r="F133" s="43">
        <v>45138</v>
      </c>
      <c r="G133" s="15" t="s">
        <v>96</v>
      </c>
      <c r="H133" s="38" t="s">
        <v>521</v>
      </c>
      <c r="I133" s="44">
        <v>1951600</v>
      </c>
      <c r="J133" s="45" t="s">
        <v>34</v>
      </c>
      <c r="K133" s="46" t="s">
        <v>35</v>
      </c>
      <c r="L133" s="21">
        <v>79506641</v>
      </c>
      <c r="M133" s="15"/>
      <c r="N133" s="18" t="s">
        <v>474</v>
      </c>
      <c r="O133" s="16" t="s">
        <v>99</v>
      </c>
      <c r="P133" s="20"/>
      <c r="Q133" s="20">
        <f>+Tabla1513[[#This Row],[VALOR INICIAL DEL CONTRATO CON IVA]]+Tabla1513[[#This Row],[VALOR DE LAS ADICIONES CON IVA]]</f>
        <v>1951600</v>
      </c>
      <c r="R133" s="47">
        <f>+Tabla1513[[#This Row],[FECHA TERMINACIÓN CONTRATO]]-Tabla1513[[#This Row],[FECHA INICIO CONTRATO]]</f>
        <v>365</v>
      </c>
      <c r="S133" s="16" t="s">
        <v>99</v>
      </c>
      <c r="T133" s="25"/>
      <c r="U133" s="48">
        <v>45138</v>
      </c>
      <c r="V133" s="48">
        <v>45503</v>
      </c>
      <c r="W133" s="49"/>
      <c r="X133" s="50" t="s">
        <v>39</v>
      </c>
      <c r="Y133" s="29">
        <v>0.67</v>
      </c>
      <c r="Z133" s="35">
        <v>0.68</v>
      </c>
      <c r="AA133" s="30">
        <v>2023</v>
      </c>
    </row>
    <row r="134" spans="1:27" ht="77.5" customHeight="1" x14ac:dyDescent="0.35">
      <c r="A134" s="28" t="s">
        <v>51</v>
      </c>
      <c r="B134" s="18" t="s">
        <v>318</v>
      </c>
      <c r="C134" s="18" t="s">
        <v>465</v>
      </c>
      <c r="D134" s="17" t="s">
        <v>276</v>
      </c>
      <c r="E134" s="42" t="s">
        <v>522</v>
      </c>
      <c r="F134" s="43">
        <v>45135</v>
      </c>
      <c r="G134" s="15" t="s">
        <v>96</v>
      </c>
      <c r="H134" s="38" t="s">
        <v>523</v>
      </c>
      <c r="I134" s="44">
        <v>762246408</v>
      </c>
      <c r="J134" s="45" t="s">
        <v>47</v>
      </c>
      <c r="K134" s="46" t="s">
        <v>48</v>
      </c>
      <c r="L134" s="21">
        <v>900631435</v>
      </c>
      <c r="M134" s="15" t="s">
        <v>110</v>
      </c>
      <c r="N134" s="18" t="s">
        <v>524</v>
      </c>
      <c r="O134" s="16" t="s">
        <v>99</v>
      </c>
      <c r="P134" s="20"/>
      <c r="Q134" s="20">
        <f>+Tabla1513[[#This Row],[VALOR INICIAL DEL CONTRATO CON IVA]]+Tabla1513[[#This Row],[VALOR DE LAS ADICIONES CON IVA]]</f>
        <v>762246408</v>
      </c>
      <c r="R134" s="47">
        <f>+Tabla1513[[#This Row],[FECHA TERMINACIÓN CONTRATO]]-Tabla1513[[#This Row],[FECHA INICIO CONTRATO]]</f>
        <v>731</v>
      </c>
      <c r="S134" s="16" t="s">
        <v>99</v>
      </c>
      <c r="T134" s="25"/>
      <c r="U134" s="48">
        <v>45135</v>
      </c>
      <c r="V134" s="48">
        <v>45866</v>
      </c>
      <c r="W134" s="49"/>
      <c r="X134" s="50" t="s">
        <v>39</v>
      </c>
      <c r="Y134" s="31">
        <v>0.33789999999999998</v>
      </c>
      <c r="Z134" s="36">
        <v>0.2424</v>
      </c>
      <c r="AA134" s="30">
        <v>2023</v>
      </c>
    </row>
    <row r="135" spans="1:27" ht="77.5" customHeight="1" x14ac:dyDescent="0.35">
      <c r="A135" s="28" t="s">
        <v>51</v>
      </c>
      <c r="B135" s="18" t="s">
        <v>166</v>
      </c>
      <c r="C135" s="18" t="s">
        <v>204</v>
      </c>
      <c r="D135" s="17" t="s">
        <v>276</v>
      </c>
      <c r="E135" s="42" t="s">
        <v>525</v>
      </c>
      <c r="F135" s="43">
        <v>45140</v>
      </c>
      <c r="G135" s="15" t="s">
        <v>96</v>
      </c>
      <c r="H135" s="38" t="s">
        <v>526</v>
      </c>
      <c r="I135" s="44">
        <v>3040400</v>
      </c>
      <c r="J135" s="45" t="s">
        <v>47</v>
      </c>
      <c r="K135" s="46" t="s">
        <v>48</v>
      </c>
      <c r="L135" s="21">
        <v>860015764</v>
      </c>
      <c r="M135" s="15" t="s">
        <v>67</v>
      </c>
      <c r="N135" s="18" t="s">
        <v>527</v>
      </c>
      <c r="O135" s="16" t="s">
        <v>99</v>
      </c>
      <c r="P135" s="20"/>
      <c r="Q135" s="20">
        <f>+Tabla1513[[#This Row],[VALOR INICIAL DEL CONTRATO CON IVA]]+Tabla1513[[#This Row],[VALOR DE LAS ADICIONES CON IVA]]</f>
        <v>3040400</v>
      </c>
      <c r="R135" s="47">
        <f>+Tabla1513[[#This Row],[FECHA TERMINACIÓN CONTRATO]]-Tabla1513[[#This Row],[FECHA INICIO CONTRATO]]</f>
        <v>365</v>
      </c>
      <c r="S135" s="16" t="s">
        <v>99</v>
      </c>
      <c r="T135" s="25"/>
      <c r="U135" s="48">
        <v>45140</v>
      </c>
      <c r="V135" s="48">
        <v>45505</v>
      </c>
      <c r="W135" s="49"/>
      <c r="X135" s="50" t="s">
        <v>39</v>
      </c>
      <c r="Y135" s="29"/>
      <c r="Z135" s="35"/>
      <c r="AA135" s="30">
        <v>2023</v>
      </c>
    </row>
    <row r="136" spans="1:27" ht="77.5" customHeight="1" x14ac:dyDescent="0.35">
      <c r="A136" s="28" t="s">
        <v>51</v>
      </c>
      <c r="B136" s="18" t="s">
        <v>158</v>
      </c>
      <c r="C136" s="18" t="s">
        <v>159</v>
      </c>
      <c r="D136" s="17" t="s">
        <v>276</v>
      </c>
      <c r="E136" s="42" t="s">
        <v>528</v>
      </c>
      <c r="F136" s="43">
        <v>45141</v>
      </c>
      <c r="G136" s="18" t="s">
        <v>96</v>
      </c>
      <c r="H136" s="38" t="s">
        <v>529</v>
      </c>
      <c r="I136" s="44">
        <v>13267155500</v>
      </c>
      <c r="J136" s="45" t="s">
        <v>47</v>
      </c>
      <c r="K136" s="46" t="s">
        <v>48</v>
      </c>
      <c r="L136" s="21">
        <v>900032159</v>
      </c>
      <c r="M136" s="15" t="s">
        <v>67</v>
      </c>
      <c r="N136" s="18" t="s">
        <v>207</v>
      </c>
      <c r="O136" s="16" t="s">
        <v>99</v>
      </c>
      <c r="P136" s="20"/>
      <c r="Q136" s="20">
        <f>+Tabla1513[[#This Row],[VALOR INICIAL DEL CONTRATO CON IVA]]+Tabla1513[[#This Row],[VALOR DE LAS ADICIONES CON IVA]]</f>
        <v>13267155500</v>
      </c>
      <c r="R136" s="47">
        <f>+Tabla1513[[#This Row],[FECHA TERMINACIÓN CONTRATO]]-Tabla1513[[#This Row],[FECHA INICIO CONTRATO]]</f>
        <v>366</v>
      </c>
      <c r="S136" s="16" t="s">
        <v>99</v>
      </c>
      <c r="T136" s="25"/>
      <c r="U136" s="48">
        <v>45142</v>
      </c>
      <c r="V136" s="48">
        <v>45508</v>
      </c>
      <c r="W136" s="49"/>
      <c r="X136" s="50" t="s">
        <v>39</v>
      </c>
      <c r="Y136" s="31">
        <v>0.19400000000000001</v>
      </c>
      <c r="Z136" s="36">
        <v>9.2999999999999999E-2</v>
      </c>
      <c r="AA136" s="30">
        <v>2023</v>
      </c>
    </row>
    <row r="137" spans="1:27" ht="77.5" customHeight="1" x14ac:dyDescent="0.35">
      <c r="A137" s="28" t="s">
        <v>51</v>
      </c>
      <c r="B137" s="18" t="s">
        <v>152</v>
      </c>
      <c r="C137" s="18" t="s">
        <v>211</v>
      </c>
      <c r="D137" s="17" t="s">
        <v>276</v>
      </c>
      <c r="E137" s="42" t="s">
        <v>530</v>
      </c>
      <c r="F137" s="43">
        <v>45148</v>
      </c>
      <c r="G137" s="15" t="s">
        <v>216</v>
      </c>
      <c r="H137" s="38" t="s">
        <v>531</v>
      </c>
      <c r="I137" s="44">
        <v>53550000</v>
      </c>
      <c r="J137" s="45" t="s">
        <v>47</v>
      </c>
      <c r="K137" s="46" t="s">
        <v>48</v>
      </c>
      <c r="L137" s="21">
        <v>900234657</v>
      </c>
      <c r="M137" s="15" t="s">
        <v>88</v>
      </c>
      <c r="N137" s="18" t="s">
        <v>532</v>
      </c>
      <c r="O137" s="16" t="s">
        <v>99</v>
      </c>
      <c r="P137" s="20"/>
      <c r="Q137" s="20">
        <v>53550000</v>
      </c>
      <c r="R137" s="47">
        <f>+Tabla1513[[#This Row],[FECHA TERMINACIÓN CONTRATO]]-Tabla1513[[#This Row],[FECHA INICIO CONTRATO]]</f>
        <v>365</v>
      </c>
      <c r="S137" s="16" t="s">
        <v>99</v>
      </c>
      <c r="T137" s="25"/>
      <c r="U137" s="48">
        <v>45155</v>
      </c>
      <c r="V137" s="48">
        <v>45520</v>
      </c>
      <c r="W137" s="49"/>
      <c r="X137" s="50" t="s">
        <v>39</v>
      </c>
      <c r="Y137" s="31">
        <v>0.58330000000000004</v>
      </c>
      <c r="Z137" s="36">
        <v>0.58330000000000004</v>
      </c>
      <c r="AA137" s="30">
        <v>2023</v>
      </c>
    </row>
    <row r="138" spans="1:27" ht="77.5" customHeight="1" x14ac:dyDescent="0.35">
      <c r="A138" s="28" t="s">
        <v>51</v>
      </c>
      <c r="B138" s="18" t="s">
        <v>52</v>
      </c>
      <c r="C138" s="18" t="s">
        <v>385</v>
      </c>
      <c r="D138" s="17" t="s">
        <v>276</v>
      </c>
      <c r="E138" s="42" t="s">
        <v>533</v>
      </c>
      <c r="F138" s="43">
        <v>45149</v>
      </c>
      <c r="G138" s="15" t="s">
        <v>96</v>
      </c>
      <c r="H138" s="38" t="s">
        <v>534</v>
      </c>
      <c r="I138" s="44">
        <v>56752613</v>
      </c>
      <c r="J138" s="45" t="s">
        <v>47</v>
      </c>
      <c r="K138" s="46" t="s">
        <v>48</v>
      </c>
      <c r="L138" s="21">
        <v>900643769</v>
      </c>
      <c r="M138" s="15" t="s">
        <v>72</v>
      </c>
      <c r="N138" s="18" t="s">
        <v>464</v>
      </c>
      <c r="O138" s="16" t="s">
        <v>99</v>
      </c>
      <c r="P138" s="20"/>
      <c r="Q138" s="20">
        <f>+Tabla1513[[#This Row],[VALOR INICIAL DEL CONTRATO CON IVA]]+Tabla1513[[#This Row],[VALOR DE LAS ADICIONES CON IVA]]</f>
        <v>56752613</v>
      </c>
      <c r="R138" s="47">
        <f>+Tabla1513[[#This Row],[FECHA TERMINACIÓN CONTRATO]]-Tabla1513[[#This Row],[FECHA INICIO CONTRATO]]</f>
        <v>365</v>
      </c>
      <c r="S138" s="16" t="s">
        <v>99</v>
      </c>
      <c r="T138" s="25"/>
      <c r="U138" s="48">
        <v>45149</v>
      </c>
      <c r="V138" s="48">
        <v>45514</v>
      </c>
      <c r="W138" s="49"/>
      <c r="X138" s="50" t="s">
        <v>39</v>
      </c>
      <c r="Y138" s="29">
        <v>0.64</v>
      </c>
      <c r="Z138" s="35">
        <v>1</v>
      </c>
      <c r="AA138" s="30">
        <v>2023</v>
      </c>
    </row>
    <row r="139" spans="1:27" ht="77.5" customHeight="1" x14ac:dyDescent="0.35">
      <c r="A139" s="28" t="s">
        <v>51</v>
      </c>
      <c r="B139" s="18" t="s">
        <v>28</v>
      </c>
      <c r="C139" s="18" t="s">
        <v>181</v>
      </c>
      <c r="D139" s="17" t="s">
        <v>276</v>
      </c>
      <c r="E139" s="42" t="s">
        <v>535</v>
      </c>
      <c r="F139" s="43">
        <v>45162</v>
      </c>
      <c r="G139" s="15" t="s">
        <v>96</v>
      </c>
      <c r="H139" s="38" t="s">
        <v>536</v>
      </c>
      <c r="I139" s="44">
        <v>44268000</v>
      </c>
      <c r="J139" s="45" t="s">
        <v>47</v>
      </c>
      <c r="K139" s="46" t="s">
        <v>48</v>
      </c>
      <c r="L139" s="21">
        <v>900054586</v>
      </c>
      <c r="M139" s="15" t="s">
        <v>144</v>
      </c>
      <c r="N139" s="18" t="s">
        <v>537</v>
      </c>
      <c r="O139" s="16" t="s">
        <v>99</v>
      </c>
      <c r="P139" s="20"/>
      <c r="Q139" s="20">
        <f>+Tabla1513[[#This Row],[VALOR INICIAL DEL CONTRATO CON IVA]]+Tabla1513[[#This Row],[VALOR DE LAS ADICIONES CON IVA]]</f>
        <v>44268000</v>
      </c>
      <c r="R139" s="47">
        <f>+Tabla1513[[#This Row],[FECHA TERMINACIÓN CONTRATO]]-Tabla1513[[#This Row],[FECHA INICIO CONTRATO]]</f>
        <v>730</v>
      </c>
      <c r="S139" s="16" t="s">
        <v>99</v>
      </c>
      <c r="T139" s="25"/>
      <c r="U139" s="48">
        <v>45171</v>
      </c>
      <c r="V139" s="48">
        <v>45901</v>
      </c>
      <c r="W139" s="49"/>
      <c r="X139" s="50" t="s">
        <v>39</v>
      </c>
      <c r="Y139" s="29">
        <v>0.28999999999999998</v>
      </c>
      <c r="Z139" s="35">
        <v>0.24</v>
      </c>
      <c r="AA139" s="30">
        <v>2023</v>
      </c>
    </row>
    <row r="140" spans="1:27" ht="77.5" customHeight="1" x14ac:dyDescent="0.35">
      <c r="A140" s="28" t="s">
        <v>51</v>
      </c>
      <c r="B140" s="18" t="s">
        <v>538</v>
      </c>
      <c r="C140" s="18" t="s">
        <v>153</v>
      </c>
      <c r="D140" s="17" t="s">
        <v>276</v>
      </c>
      <c r="E140" s="42" t="s">
        <v>539</v>
      </c>
      <c r="F140" s="43">
        <v>45175</v>
      </c>
      <c r="G140" s="15" t="s">
        <v>96</v>
      </c>
      <c r="H140" s="38" t="s">
        <v>540</v>
      </c>
      <c r="I140" s="44">
        <v>28203000</v>
      </c>
      <c r="J140" s="45" t="s">
        <v>47</v>
      </c>
      <c r="K140" s="46" t="s">
        <v>48</v>
      </c>
      <c r="L140" s="21">
        <v>830045792</v>
      </c>
      <c r="M140" s="15" t="s">
        <v>49</v>
      </c>
      <c r="N140" s="18" t="s">
        <v>541</v>
      </c>
      <c r="O140" s="16" t="s">
        <v>99</v>
      </c>
      <c r="P140" s="20"/>
      <c r="Q140" s="20">
        <f>+Tabla1513[[#This Row],[VALOR INICIAL DEL CONTRATO CON IVA]]+Tabla1513[[#This Row],[VALOR DE LAS ADICIONES CON IVA]]</f>
        <v>28203000</v>
      </c>
      <c r="R140" s="47">
        <f>+Tabla1513[[#This Row],[FECHA TERMINACIÓN CONTRATO]]-Tabla1513[[#This Row],[FECHA INICIO CONTRATO]]</f>
        <v>1095</v>
      </c>
      <c r="S140" s="16" t="s">
        <v>99</v>
      </c>
      <c r="T140" s="25"/>
      <c r="U140" s="48">
        <v>45197</v>
      </c>
      <c r="V140" s="48">
        <v>46292</v>
      </c>
      <c r="W140" s="49"/>
      <c r="X140" s="50" t="s">
        <v>39</v>
      </c>
      <c r="Y140" s="31">
        <v>0.19439999999999999</v>
      </c>
      <c r="Z140" s="36">
        <v>1</v>
      </c>
      <c r="AA140" s="30">
        <v>2023</v>
      </c>
    </row>
    <row r="141" spans="1:27" ht="77.5" customHeight="1" x14ac:dyDescent="0.35">
      <c r="A141" s="28" t="s">
        <v>51</v>
      </c>
      <c r="B141" s="18" t="s">
        <v>318</v>
      </c>
      <c r="C141" s="18" t="s">
        <v>484</v>
      </c>
      <c r="D141" s="15" t="s">
        <v>276</v>
      </c>
      <c r="E141" s="42" t="s">
        <v>542</v>
      </c>
      <c r="F141" s="43">
        <v>45194</v>
      </c>
      <c r="G141" s="15" t="s">
        <v>96</v>
      </c>
      <c r="H141" s="38" t="s">
        <v>543</v>
      </c>
      <c r="I141" s="44">
        <v>150000000</v>
      </c>
      <c r="J141" s="45" t="s">
        <v>47</v>
      </c>
      <c r="K141" s="46" t="s">
        <v>48</v>
      </c>
      <c r="L141" s="21">
        <v>900133128</v>
      </c>
      <c r="M141" s="15" t="s">
        <v>49</v>
      </c>
      <c r="N141" s="18" t="s">
        <v>544</v>
      </c>
      <c r="O141" s="16" t="s">
        <v>99</v>
      </c>
      <c r="P141" s="20"/>
      <c r="Q141" s="20">
        <f>+Tabla1513[[#This Row],[VALOR INICIAL DEL CONTRATO CON IVA]]+Tabla1513[[#This Row],[VALOR DE LAS ADICIONES CON IVA]]</f>
        <v>150000000</v>
      </c>
      <c r="R141" s="47">
        <f>+Tabla1513[[#This Row],[FECHA TERMINACIÓN CONTRATO]]-Tabla1513[[#This Row],[FECHA INICIO CONTRATO]]</f>
        <v>365</v>
      </c>
      <c r="S141" s="16" t="s">
        <v>99</v>
      </c>
      <c r="T141" s="25"/>
      <c r="U141" s="48">
        <v>45226</v>
      </c>
      <c r="V141" s="48">
        <v>45591</v>
      </c>
      <c r="W141" s="49"/>
      <c r="X141" s="50" t="s">
        <v>39</v>
      </c>
      <c r="Y141" s="29">
        <v>0</v>
      </c>
      <c r="Z141" s="35">
        <v>0</v>
      </c>
      <c r="AA141" s="30">
        <v>2023</v>
      </c>
    </row>
    <row r="142" spans="1:27" ht="77.5" customHeight="1" x14ac:dyDescent="0.35">
      <c r="A142" s="28" t="s">
        <v>51</v>
      </c>
      <c r="B142" s="18" t="s">
        <v>318</v>
      </c>
      <c r="C142" s="18" t="s">
        <v>484</v>
      </c>
      <c r="D142" s="15" t="s">
        <v>276</v>
      </c>
      <c r="E142" s="42" t="s">
        <v>545</v>
      </c>
      <c r="F142" s="43">
        <v>45177</v>
      </c>
      <c r="G142" s="15" t="s">
        <v>96</v>
      </c>
      <c r="H142" s="38" t="s">
        <v>543</v>
      </c>
      <c r="I142" s="44">
        <v>200000000</v>
      </c>
      <c r="J142" s="45" t="s">
        <v>47</v>
      </c>
      <c r="K142" s="46" t="s">
        <v>48</v>
      </c>
      <c r="L142" s="21">
        <v>800016536</v>
      </c>
      <c r="M142" s="15" t="s">
        <v>88</v>
      </c>
      <c r="N142" s="18" t="s">
        <v>546</v>
      </c>
      <c r="O142" s="16" t="s">
        <v>99</v>
      </c>
      <c r="P142" s="20"/>
      <c r="Q142" s="20">
        <f>+Tabla1513[[#This Row],[VALOR INICIAL DEL CONTRATO CON IVA]]+Tabla1513[[#This Row],[VALOR DE LAS ADICIONES CON IVA]]</f>
        <v>200000000</v>
      </c>
      <c r="R142" s="47">
        <f>+Tabla1513[[#This Row],[FECHA TERMINACIÓN CONTRATO]]-Tabla1513[[#This Row],[FECHA INICIO CONTRATO]]</f>
        <v>365</v>
      </c>
      <c r="S142" s="16" t="s">
        <v>99</v>
      </c>
      <c r="T142" s="25"/>
      <c r="U142" s="48">
        <v>45177</v>
      </c>
      <c r="V142" s="48">
        <v>45542</v>
      </c>
      <c r="W142" s="49"/>
      <c r="X142" s="50" t="s">
        <v>39</v>
      </c>
      <c r="Y142" s="29">
        <v>0</v>
      </c>
      <c r="Z142" s="35">
        <v>0</v>
      </c>
      <c r="AA142" s="30">
        <v>2023</v>
      </c>
    </row>
    <row r="143" spans="1:27" ht="77.5" customHeight="1" x14ac:dyDescent="0.35">
      <c r="A143" s="28" t="s">
        <v>51</v>
      </c>
      <c r="B143" s="18" t="s">
        <v>318</v>
      </c>
      <c r="C143" s="18" t="s">
        <v>484</v>
      </c>
      <c r="D143" s="15" t="s">
        <v>276</v>
      </c>
      <c r="E143" s="42" t="s">
        <v>547</v>
      </c>
      <c r="F143" s="43">
        <v>45195</v>
      </c>
      <c r="G143" s="15" t="s">
        <v>96</v>
      </c>
      <c r="H143" s="38" t="s">
        <v>543</v>
      </c>
      <c r="I143" s="44">
        <v>200000000</v>
      </c>
      <c r="J143" s="45" t="s">
        <v>47</v>
      </c>
      <c r="K143" s="46" t="s">
        <v>48</v>
      </c>
      <c r="L143" s="21">
        <v>830512240</v>
      </c>
      <c r="M143" s="15" t="s">
        <v>49</v>
      </c>
      <c r="N143" s="18" t="s">
        <v>548</v>
      </c>
      <c r="O143" s="16" t="s">
        <v>99</v>
      </c>
      <c r="P143" s="20"/>
      <c r="Q143" s="20">
        <f>+Tabla1513[[#This Row],[VALOR INICIAL DEL CONTRATO CON IVA]]+Tabla1513[[#This Row],[VALOR DE LAS ADICIONES CON IVA]]</f>
        <v>200000000</v>
      </c>
      <c r="R143" s="47">
        <f>+Tabla1513[[#This Row],[FECHA TERMINACIÓN CONTRATO]]-Tabla1513[[#This Row],[FECHA INICIO CONTRATO]]</f>
        <v>365</v>
      </c>
      <c r="S143" s="16" t="s">
        <v>99</v>
      </c>
      <c r="T143" s="25"/>
      <c r="U143" s="48">
        <v>45232</v>
      </c>
      <c r="V143" s="48">
        <v>45597</v>
      </c>
      <c r="W143" s="49"/>
      <c r="X143" s="50" t="s">
        <v>39</v>
      </c>
      <c r="Y143" s="29">
        <v>0</v>
      </c>
      <c r="Z143" s="35">
        <v>0</v>
      </c>
      <c r="AA143" s="30">
        <v>2023</v>
      </c>
    </row>
    <row r="144" spans="1:27" ht="77.5" customHeight="1" x14ac:dyDescent="0.35">
      <c r="A144" s="28" t="s">
        <v>51</v>
      </c>
      <c r="B144" s="18" t="s">
        <v>538</v>
      </c>
      <c r="C144" s="18" t="s">
        <v>445</v>
      </c>
      <c r="D144" s="15" t="s">
        <v>276</v>
      </c>
      <c r="E144" s="42" t="s">
        <v>549</v>
      </c>
      <c r="F144" s="43">
        <v>45177</v>
      </c>
      <c r="G144" s="15" t="s">
        <v>96</v>
      </c>
      <c r="H144" s="38" t="s">
        <v>550</v>
      </c>
      <c r="I144" s="44">
        <v>57760897</v>
      </c>
      <c r="J144" s="45" t="s">
        <v>47</v>
      </c>
      <c r="K144" s="46" t="s">
        <v>48</v>
      </c>
      <c r="L144" s="21">
        <v>900332892</v>
      </c>
      <c r="M144" s="15" t="s">
        <v>110</v>
      </c>
      <c r="N144" s="18" t="s">
        <v>551</v>
      </c>
      <c r="O144" s="16" t="s">
        <v>99</v>
      </c>
      <c r="P144" s="20"/>
      <c r="Q144" s="20">
        <f>+Tabla1513[[#This Row],[VALOR INICIAL DEL CONTRATO CON IVA]]+Tabla1513[[#This Row],[VALOR DE LAS ADICIONES CON IVA]]</f>
        <v>57760897</v>
      </c>
      <c r="R144" s="47">
        <f>+Tabla1513[[#This Row],[FECHA TERMINACIÓN CONTRATO]]-Tabla1513[[#This Row],[FECHA INICIO CONTRATO]]</f>
        <v>366</v>
      </c>
      <c r="S144" s="16" t="s">
        <v>99</v>
      </c>
      <c r="T144" s="25"/>
      <c r="U144" s="48">
        <v>45197</v>
      </c>
      <c r="V144" s="48">
        <v>45563</v>
      </c>
      <c r="W144" s="49"/>
      <c r="X144" s="50" t="s">
        <v>39</v>
      </c>
      <c r="Y144" s="31">
        <v>0.51</v>
      </c>
      <c r="Z144" s="36">
        <v>0.27</v>
      </c>
      <c r="AA144" s="30">
        <v>2023</v>
      </c>
    </row>
    <row r="145" spans="1:27" ht="77.5" customHeight="1" x14ac:dyDescent="0.35">
      <c r="A145" s="28" t="s">
        <v>51</v>
      </c>
      <c r="B145" s="18" t="s">
        <v>318</v>
      </c>
      <c r="C145" s="18" t="s">
        <v>484</v>
      </c>
      <c r="D145" s="15" t="s">
        <v>276</v>
      </c>
      <c r="E145" s="42" t="s">
        <v>552</v>
      </c>
      <c r="F145" s="43">
        <v>45202</v>
      </c>
      <c r="G145" s="15" t="s">
        <v>96</v>
      </c>
      <c r="H145" s="38" t="s">
        <v>543</v>
      </c>
      <c r="I145" s="44">
        <v>100000000</v>
      </c>
      <c r="J145" s="45" t="s">
        <v>47</v>
      </c>
      <c r="K145" s="46" t="s">
        <v>48</v>
      </c>
      <c r="L145" s="21">
        <v>890111390</v>
      </c>
      <c r="M145" s="15" t="s">
        <v>83</v>
      </c>
      <c r="N145" s="18" t="s">
        <v>553</v>
      </c>
      <c r="O145" s="16" t="s">
        <v>99</v>
      </c>
      <c r="P145" s="20"/>
      <c r="Q145" s="20">
        <f>+Tabla1513[[#This Row],[VALOR INICIAL DEL CONTRATO CON IVA]]+Tabla1513[[#This Row],[VALOR DE LAS ADICIONES CON IVA]]</f>
        <v>100000000</v>
      </c>
      <c r="R145" s="47">
        <f>+Tabla1513[[#This Row],[FECHA TERMINACIÓN CONTRATO]]-Tabla1513[[#This Row],[FECHA INICIO CONTRATO]]</f>
        <v>365</v>
      </c>
      <c r="S145" s="16" t="s">
        <v>99</v>
      </c>
      <c r="T145" s="25"/>
      <c r="U145" s="48">
        <v>45202</v>
      </c>
      <c r="V145" s="48">
        <v>45567</v>
      </c>
      <c r="W145" s="49"/>
      <c r="X145" s="50" t="s">
        <v>39</v>
      </c>
      <c r="Y145" s="29">
        <v>0</v>
      </c>
      <c r="Z145" s="35">
        <v>0</v>
      </c>
      <c r="AA145" s="30">
        <v>2023</v>
      </c>
    </row>
    <row r="146" spans="1:27" ht="84.5" customHeight="1" x14ac:dyDescent="0.35">
      <c r="A146" s="28" t="s">
        <v>51</v>
      </c>
      <c r="B146" s="18" t="s">
        <v>318</v>
      </c>
      <c r="C146" s="18" t="s">
        <v>484</v>
      </c>
      <c r="D146" s="15" t="s">
        <v>276</v>
      </c>
      <c r="E146" s="42" t="s">
        <v>554</v>
      </c>
      <c r="F146" s="43">
        <v>45181</v>
      </c>
      <c r="G146" s="15" t="s">
        <v>96</v>
      </c>
      <c r="H146" s="38" t="s">
        <v>543</v>
      </c>
      <c r="I146" s="44">
        <v>200000000</v>
      </c>
      <c r="J146" s="45" t="s">
        <v>47</v>
      </c>
      <c r="K146" s="46" t="s">
        <v>48</v>
      </c>
      <c r="L146" s="21">
        <v>830050499</v>
      </c>
      <c r="M146" s="15" t="s">
        <v>114</v>
      </c>
      <c r="N146" s="18" t="s">
        <v>555</v>
      </c>
      <c r="O146" s="16" t="s">
        <v>99</v>
      </c>
      <c r="P146" s="20"/>
      <c r="Q146" s="20">
        <f>+Tabla1513[[#This Row],[VALOR INICIAL DEL CONTRATO CON IVA]]+Tabla1513[[#This Row],[VALOR DE LAS ADICIONES CON IVA]]</f>
        <v>200000000</v>
      </c>
      <c r="R146" s="47">
        <f>+Tabla1513[[#This Row],[FECHA TERMINACIÓN CONTRATO]]-Tabla1513[[#This Row],[FECHA INICIO CONTRATO]]</f>
        <v>365</v>
      </c>
      <c r="S146" s="16" t="s">
        <v>99</v>
      </c>
      <c r="T146" s="25"/>
      <c r="U146" s="48">
        <v>45253</v>
      </c>
      <c r="V146" s="48">
        <v>45618</v>
      </c>
      <c r="W146" s="49"/>
      <c r="X146" s="50" t="s">
        <v>39</v>
      </c>
      <c r="Y146" s="29">
        <v>0</v>
      </c>
      <c r="Z146" s="35">
        <v>0</v>
      </c>
      <c r="AA146" s="30">
        <v>2023</v>
      </c>
    </row>
    <row r="147" spans="1:27" ht="77.5" customHeight="1" x14ac:dyDescent="0.35">
      <c r="A147" s="28" t="s">
        <v>51</v>
      </c>
      <c r="B147" s="18" t="s">
        <v>318</v>
      </c>
      <c r="C147" s="18" t="s">
        <v>484</v>
      </c>
      <c r="D147" s="15" t="s">
        <v>276</v>
      </c>
      <c r="E147" s="42" t="s">
        <v>556</v>
      </c>
      <c r="F147" s="43">
        <v>45180</v>
      </c>
      <c r="G147" s="15" t="s">
        <v>96</v>
      </c>
      <c r="H147" s="38" t="s">
        <v>543</v>
      </c>
      <c r="I147" s="44">
        <v>150000000</v>
      </c>
      <c r="J147" s="45" t="s">
        <v>47</v>
      </c>
      <c r="K147" s="46" t="s">
        <v>48</v>
      </c>
      <c r="L147" s="21">
        <v>900239271</v>
      </c>
      <c r="M147" s="15" t="s">
        <v>49</v>
      </c>
      <c r="N147" s="18" t="s">
        <v>557</v>
      </c>
      <c r="O147" s="16" t="s">
        <v>99</v>
      </c>
      <c r="P147" s="20"/>
      <c r="Q147" s="20">
        <f>+Tabla1513[[#This Row],[VALOR INICIAL DEL CONTRATO CON IVA]]+Tabla1513[[#This Row],[VALOR DE LAS ADICIONES CON IVA]]</f>
        <v>150000000</v>
      </c>
      <c r="R147" s="47">
        <f>+Tabla1513[[#This Row],[FECHA TERMINACIÓN CONTRATO]]-Tabla1513[[#This Row],[FECHA INICIO CONTRATO]]</f>
        <v>365</v>
      </c>
      <c r="S147" s="16" t="s">
        <v>99</v>
      </c>
      <c r="T147" s="25"/>
      <c r="U147" s="48">
        <v>45238</v>
      </c>
      <c r="V147" s="48">
        <v>45603</v>
      </c>
      <c r="W147" s="49"/>
      <c r="X147" s="50" t="s">
        <v>39</v>
      </c>
      <c r="Y147" s="29">
        <v>0</v>
      </c>
      <c r="Z147" s="35">
        <v>0</v>
      </c>
      <c r="AA147" s="30">
        <v>2023</v>
      </c>
    </row>
    <row r="148" spans="1:27" ht="77.5" customHeight="1" x14ac:dyDescent="0.35">
      <c r="A148" s="28" t="s">
        <v>51</v>
      </c>
      <c r="B148" s="18" t="s">
        <v>318</v>
      </c>
      <c r="C148" s="18" t="s">
        <v>484</v>
      </c>
      <c r="D148" s="15" t="s">
        <v>276</v>
      </c>
      <c r="E148" s="42" t="s">
        <v>558</v>
      </c>
      <c r="F148" s="43">
        <v>45180</v>
      </c>
      <c r="G148" s="15" t="s">
        <v>96</v>
      </c>
      <c r="H148" s="38" t="s">
        <v>543</v>
      </c>
      <c r="I148" s="44">
        <v>550000000</v>
      </c>
      <c r="J148" s="45" t="s">
        <v>47</v>
      </c>
      <c r="K148" s="46" t="s">
        <v>48</v>
      </c>
      <c r="L148" s="21">
        <v>901372699</v>
      </c>
      <c r="M148" s="15" t="s">
        <v>49</v>
      </c>
      <c r="N148" s="18" t="s">
        <v>559</v>
      </c>
      <c r="O148" s="16" t="s">
        <v>99</v>
      </c>
      <c r="P148" s="20"/>
      <c r="Q148" s="20">
        <f>+Tabla1513[[#This Row],[VALOR INICIAL DEL CONTRATO CON IVA]]+Tabla1513[[#This Row],[VALOR DE LAS ADICIONES CON IVA]]</f>
        <v>550000000</v>
      </c>
      <c r="R148" s="47">
        <f>+Tabla1513[[#This Row],[FECHA TERMINACIÓN CONTRATO]]-Tabla1513[[#This Row],[FECHA INICIO CONTRATO]]</f>
        <v>365</v>
      </c>
      <c r="S148" s="16" t="s">
        <v>99</v>
      </c>
      <c r="T148" s="25"/>
      <c r="U148" s="48">
        <v>45287</v>
      </c>
      <c r="V148" s="48">
        <v>45652</v>
      </c>
      <c r="W148" s="49"/>
      <c r="X148" s="50" t="s">
        <v>39</v>
      </c>
      <c r="Y148" s="29">
        <v>0</v>
      </c>
      <c r="Z148" s="35">
        <v>0</v>
      </c>
      <c r="AA148" s="30">
        <v>2023</v>
      </c>
    </row>
    <row r="149" spans="1:27" ht="77.5" customHeight="1" x14ac:dyDescent="0.35">
      <c r="A149" s="28" t="s">
        <v>51</v>
      </c>
      <c r="B149" s="18" t="s">
        <v>318</v>
      </c>
      <c r="C149" s="18" t="s">
        <v>484</v>
      </c>
      <c r="D149" s="15" t="s">
        <v>276</v>
      </c>
      <c r="E149" s="42" t="s">
        <v>560</v>
      </c>
      <c r="F149" s="43">
        <v>45190</v>
      </c>
      <c r="G149" s="15" t="s">
        <v>96</v>
      </c>
      <c r="H149" s="38" t="s">
        <v>543</v>
      </c>
      <c r="I149" s="44">
        <v>200000000</v>
      </c>
      <c r="J149" s="45" t="s">
        <v>47</v>
      </c>
      <c r="K149" s="46" t="s">
        <v>48</v>
      </c>
      <c r="L149" s="21">
        <v>901046977</v>
      </c>
      <c r="M149" s="15" t="s">
        <v>124</v>
      </c>
      <c r="N149" s="18" t="s">
        <v>561</v>
      </c>
      <c r="O149" s="16" t="s">
        <v>99</v>
      </c>
      <c r="P149" s="20"/>
      <c r="Q149" s="20">
        <f>+Tabla1513[[#This Row],[VALOR INICIAL DEL CONTRATO CON IVA]]+Tabla1513[[#This Row],[VALOR DE LAS ADICIONES CON IVA]]</f>
        <v>200000000</v>
      </c>
      <c r="R149" s="47">
        <f>+Tabla1513[[#This Row],[FECHA TERMINACIÓN CONTRATO]]-Tabla1513[[#This Row],[FECHA INICIO CONTRATO]]</f>
        <v>364</v>
      </c>
      <c r="S149" s="16" t="s">
        <v>99</v>
      </c>
      <c r="T149" s="25"/>
      <c r="U149" s="48">
        <v>45372</v>
      </c>
      <c r="V149" s="48">
        <v>45736</v>
      </c>
      <c r="W149" s="49"/>
      <c r="X149" s="50" t="s">
        <v>39</v>
      </c>
      <c r="Y149" s="29">
        <v>0</v>
      </c>
      <c r="Z149" s="35">
        <v>0</v>
      </c>
      <c r="AA149" s="30">
        <v>2023</v>
      </c>
    </row>
    <row r="150" spans="1:27" ht="77.5" customHeight="1" x14ac:dyDescent="0.35">
      <c r="A150" s="28" t="s">
        <v>51</v>
      </c>
      <c r="B150" s="18" t="s">
        <v>318</v>
      </c>
      <c r="C150" s="18" t="s">
        <v>484</v>
      </c>
      <c r="D150" s="15" t="s">
        <v>276</v>
      </c>
      <c r="E150" s="42" t="s">
        <v>562</v>
      </c>
      <c r="F150" s="43">
        <v>45191</v>
      </c>
      <c r="G150" s="15" t="s">
        <v>96</v>
      </c>
      <c r="H150" s="38" t="s">
        <v>543</v>
      </c>
      <c r="I150" s="44">
        <v>100000000</v>
      </c>
      <c r="J150" s="45" t="s">
        <v>47</v>
      </c>
      <c r="K150" s="46" t="s">
        <v>48</v>
      </c>
      <c r="L150" s="21">
        <v>830120079</v>
      </c>
      <c r="M150" s="15" t="s">
        <v>124</v>
      </c>
      <c r="N150" s="18" t="s">
        <v>563</v>
      </c>
      <c r="O150" s="16" t="s">
        <v>99</v>
      </c>
      <c r="P150" s="20"/>
      <c r="Q150" s="20">
        <f>+Tabla1513[[#This Row],[VALOR INICIAL DEL CONTRATO CON IVA]]+Tabla1513[[#This Row],[VALOR DE LAS ADICIONES CON IVA]]</f>
        <v>100000000</v>
      </c>
      <c r="R150" s="47">
        <f>+Tabla1513[[#This Row],[FECHA TERMINACIÓN CONTRATO]]-Tabla1513[[#This Row],[FECHA INICIO CONTRATO]]</f>
        <v>365</v>
      </c>
      <c r="S150" s="16" t="s">
        <v>99</v>
      </c>
      <c r="T150" s="25"/>
      <c r="U150" s="48">
        <v>45281</v>
      </c>
      <c r="V150" s="48">
        <v>45646</v>
      </c>
      <c r="W150" s="49"/>
      <c r="X150" s="50" t="s">
        <v>39</v>
      </c>
      <c r="Y150" s="29">
        <v>0</v>
      </c>
      <c r="Z150" s="35">
        <v>0</v>
      </c>
      <c r="AA150" s="30">
        <v>2023</v>
      </c>
    </row>
    <row r="151" spans="1:27" ht="104" x14ac:dyDescent="0.35">
      <c r="A151" s="28" t="s">
        <v>51</v>
      </c>
      <c r="B151" s="18" t="s">
        <v>318</v>
      </c>
      <c r="C151" s="18" t="s">
        <v>484</v>
      </c>
      <c r="D151" s="15" t="s">
        <v>276</v>
      </c>
      <c r="E151" s="42" t="s">
        <v>564</v>
      </c>
      <c r="F151" s="43">
        <v>45191</v>
      </c>
      <c r="G151" s="15" t="s">
        <v>96</v>
      </c>
      <c r="H151" s="38" t="s">
        <v>543</v>
      </c>
      <c r="I151" s="44">
        <v>550000000</v>
      </c>
      <c r="J151" s="45" t="s">
        <v>47</v>
      </c>
      <c r="K151" s="46" t="s">
        <v>48</v>
      </c>
      <c r="L151" s="21">
        <v>900110855</v>
      </c>
      <c r="M151" s="15" t="s">
        <v>124</v>
      </c>
      <c r="N151" s="18" t="s">
        <v>565</v>
      </c>
      <c r="O151" s="16" t="s">
        <v>99</v>
      </c>
      <c r="P151" s="20"/>
      <c r="Q151" s="20">
        <f>+Tabla1513[[#This Row],[VALOR INICIAL DEL CONTRATO CON IVA]]+Tabla1513[[#This Row],[VALOR DE LAS ADICIONES CON IVA]]</f>
        <v>550000000</v>
      </c>
      <c r="R151" s="47">
        <f>+Tabla1513[[#This Row],[FECHA TERMINACIÓN CONTRATO]]-Tabla1513[[#This Row],[FECHA INICIO CONTRATO]]</f>
        <v>365</v>
      </c>
      <c r="S151" s="16" t="s">
        <v>99</v>
      </c>
      <c r="T151" s="25"/>
      <c r="U151" s="48">
        <v>45258</v>
      </c>
      <c r="V151" s="48">
        <v>45623</v>
      </c>
      <c r="W151" s="49"/>
      <c r="X151" s="50" t="s">
        <v>39</v>
      </c>
      <c r="Y151" s="29">
        <v>0</v>
      </c>
      <c r="Z151" s="35">
        <v>0</v>
      </c>
      <c r="AA151" s="30">
        <v>2023</v>
      </c>
    </row>
    <row r="152" spans="1:27" ht="104" x14ac:dyDescent="0.35">
      <c r="A152" s="28" t="s">
        <v>51</v>
      </c>
      <c r="B152" s="18" t="s">
        <v>318</v>
      </c>
      <c r="C152" s="18" t="s">
        <v>484</v>
      </c>
      <c r="D152" s="15" t="s">
        <v>276</v>
      </c>
      <c r="E152" s="42" t="s">
        <v>566</v>
      </c>
      <c r="F152" s="43">
        <v>45195</v>
      </c>
      <c r="G152" s="15" t="s">
        <v>96</v>
      </c>
      <c r="H152" s="38" t="s">
        <v>543</v>
      </c>
      <c r="I152" s="44">
        <v>100000000</v>
      </c>
      <c r="J152" s="45" t="s">
        <v>47</v>
      </c>
      <c r="K152" s="46" t="s">
        <v>48</v>
      </c>
      <c r="L152" s="21">
        <v>890326247</v>
      </c>
      <c r="M152" s="15" t="s">
        <v>49</v>
      </c>
      <c r="N152" s="18" t="s">
        <v>567</v>
      </c>
      <c r="O152" s="16" t="s">
        <v>99</v>
      </c>
      <c r="P152" s="20"/>
      <c r="Q152" s="20">
        <f>+Tabla1513[[#This Row],[VALOR INICIAL DEL CONTRATO CON IVA]]+Tabla1513[[#This Row],[VALOR DE LAS ADICIONES CON IVA]]</f>
        <v>100000000</v>
      </c>
      <c r="R152" s="47">
        <f>+Tabla1513[[#This Row],[FECHA TERMINACIÓN CONTRATO]]-Tabla1513[[#This Row],[FECHA INICIO CONTRATO]]</f>
        <v>365</v>
      </c>
      <c r="S152" s="16" t="s">
        <v>99</v>
      </c>
      <c r="T152" s="25"/>
      <c r="U152" s="48">
        <v>45253</v>
      </c>
      <c r="V152" s="48">
        <v>45618</v>
      </c>
      <c r="W152" s="49"/>
      <c r="X152" s="50" t="s">
        <v>39</v>
      </c>
      <c r="Y152" s="29">
        <v>0</v>
      </c>
      <c r="Z152" s="35">
        <v>0</v>
      </c>
      <c r="AA152" s="30">
        <v>2023</v>
      </c>
    </row>
    <row r="153" spans="1:27" ht="77.5" customHeight="1" x14ac:dyDescent="0.35">
      <c r="A153" s="28" t="s">
        <v>51</v>
      </c>
      <c r="B153" s="18" t="s">
        <v>318</v>
      </c>
      <c r="C153" s="18" t="s">
        <v>484</v>
      </c>
      <c r="D153" s="15" t="s">
        <v>276</v>
      </c>
      <c r="E153" s="42" t="s">
        <v>568</v>
      </c>
      <c r="F153" s="43">
        <v>45191</v>
      </c>
      <c r="G153" s="15" t="s">
        <v>96</v>
      </c>
      <c r="H153" s="38" t="s">
        <v>543</v>
      </c>
      <c r="I153" s="44">
        <v>200000000</v>
      </c>
      <c r="J153" s="45" t="s">
        <v>47</v>
      </c>
      <c r="K153" s="46" t="s">
        <v>48</v>
      </c>
      <c r="L153" s="21">
        <v>830013802</v>
      </c>
      <c r="M153" s="15" t="s">
        <v>88</v>
      </c>
      <c r="N153" s="18" t="s">
        <v>569</v>
      </c>
      <c r="O153" s="16" t="s">
        <v>99</v>
      </c>
      <c r="P153" s="20"/>
      <c r="Q153" s="20">
        <f>+Tabla1513[[#This Row],[VALOR INICIAL DEL CONTRATO CON IVA]]+Tabla1513[[#This Row],[VALOR DE LAS ADICIONES CON IVA]]</f>
        <v>200000000</v>
      </c>
      <c r="R153" s="47">
        <f>+Tabla1513[[#This Row],[FECHA TERMINACIÓN CONTRATO]]-Tabla1513[[#This Row],[FECHA INICIO CONTRATO]]</f>
        <v>365</v>
      </c>
      <c r="S153" s="16" t="s">
        <v>99</v>
      </c>
      <c r="T153" s="25"/>
      <c r="U153" s="48">
        <v>45273</v>
      </c>
      <c r="V153" s="48">
        <v>45638</v>
      </c>
      <c r="W153" s="49"/>
      <c r="X153" s="50" t="s">
        <v>39</v>
      </c>
      <c r="Y153" s="29">
        <v>0</v>
      </c>
      <c r="Z153" s="35">
        <v>0</v>
      </c>
      <c r="AA153" s="30">
        <v>2023</v>
      </c>
    </row>
    <row r="154" spans="1:27" ht="77.5" customHeight="1" x14ac:dyDescent="0.35">
      <c r="A154" s="28" t="s">
        <v>51</v>
      </c>
      <c r="B154" s="18" t="s">
        <v>538</v>
      </c>
      <c r="C154" s="18" t="s">
        <v>153</v>
      </c>
      <c r="D154" s="15" t="s">
        <v>147</v>
      </c>
      <c r="E154" s="42" t="s">
        <v>570</v>
      </c>
      <c r="F154" s="43">
        <v>45196</v>
      </c>
      <c r="G154" s="18" t="s">
        <v>571</v>
      </c>
      <c r="H154" s="38" t="s">
        <v>572</v>
      </c>
      <c r="I154" s="44">
        <v>1544726941</v>
      </c>
      <c r="J154" s="45" t="s">
        <v>47</v>
      </c>
      <c r="K154" s="46" t="s">
        <v>48</v>
      </c>
      <c r="L154" s="21">
        <v>800114672</v>
      </c>
      <c r="M154" s="15" t="s">
        <v>49</v>
      </c>
      <c r="N154" s="18" t="s">
        <v>573</v>
      </c>
      <c r="O154" s="16" t="s">
        <v>99</v>
      </c>
      <c r="P154" s="20"/>
      <c r="Q154" s="20">
        <f>+Tabla1513[[#This Row],[VALOR INICIAL DEL CONTRATO CON IVA]]+Tabla1513[[#This Row],[VALOR DE LAS ADICIONES CON IVA]]</f>
        <v>1544726941</v>
      </c>
      <c r="R154" s="47">
        <f>+Tabla1513[[#This Row],[FECHA TERMINACIÓN CONTRATO]]-Tabla1513[[#This Row],[FECHA INICIO CONTRATO]]</f>
        <v>365</v>
      </c>
      <c r="S154" s="16" t="s">
        <v>99</v>
      </c>
      <c r="T154" s="25"/>
      <c r="U154" s="48">
        <v>45196</v>
      </c>
      <c r="V154" s="48">
        <v>45561</v>
      </c>
      <c r="W154" s="49"/>
      <c r="X154" s="50" t="s">
        <v>39</v>
      </c>
      <c r="Y154" s="31">
        <v>0.41670000000000001</v>
      </c>
      <c r="Z154" s="36">
        <v>0.37819999999999998</v>
      </c>
      <c r="AA154" s="30">
        <v>2023</v>
      </c>
    </row>
    <row r="155" spans="1:27" ht="77.5" customHeight="1" x14ac:dyDescent="0.35">
      <c r="A155" s="28" t="s">
        <v>51</v>
      </c>
      <c r="B155" s="18" t="s">
        <v>538</v>
      </c>
      <c r="C155" s="18" t="s">
        <v>153</v>
      </c>
      <c r="D155" s="15" t="s">
        <v>276</v>
      </c>
      <c r="E155" s="42" t="s">
        <v>574</v>
      </c>
      <c r="F155" s="43">
        <v>45197</v>
      </c>
      <c r="G155" s="18" t="s">
        <v>240</v>
      </c>
      <c r="H155" s="38" t="s">
        <v>575</v>
      </c>
      <c r="I155" s="44">
        <v>357042504</v>
      </c>
      <c r="J155" s="45" t="s">
        <v>47</v>
      </c>
      <c r="K155" s="46" t="s">
        <v>48</v>
      </c>
      <c r="L155" s="21">
        <v>830099766</v>
      </c>
      <c r="M155" s="15" t="s">
        <v>49</v>
      </c>
      <c r="N155" s="18" t="s">
        <v>576</v>
      </c>
      <c r="O155" s="16" t="s">
        <v>99</v>
      </c>
      <c r="P155" s="20"/>
      <c r="Q155" s="20">
        <f>+Tabla1513[[#This Row],[VALOR INICIAL DEL CONTRATO CON IVA]]+Tabla1513[[#This Row],[VALOR DE LAS ADICIONES CON IVA]]</f>
        <v>357042504</v>
      </c>
      <c r="R155" s="47">
        <f>+Tabla1513[[#This Row],[FECHA TERMINACIÓN CONTRATO]]-Tabla1513[[#This Row],[FECHA INICIO CONTRATO]]</f>
        <v>365</v>
      </c>
      <c r="S155" s="16" t="s">
        <v>99</v>
      </c>
      <c r="T155" s="25"/>
      <c r="U155" s="48">
        <v>45197</v>
      </c>
      <c r="V155" s="48">
        <v>45562</v>
      </c>
      <c r="W155" s="49"/>
      <c r="X155" s="50" t="s">
        <v>39</v>
      </c>
      <c r="Y155" s="31">
        <v>0.41670000000000001</v>
      </c>
      <c r="Z155" s="36">
        <v>1</v>
      </c>
      <c r="AA155" s="30">
        <v>2023</v>
      </c>
    </row>
    <row r="156" spans="1:27" ht="143" x14ac:dyDescent="0.35">
      <c r="A156" s="28" t="s">
        <v>51</v>
      </c>
      <c r="B156" s="18" t="s">
        <v>158</v>
      </c>
      <c r="C156" s="18" t="s">
        <v>275</v>
      </c>
      <c r="D156" s="15" t="s">
        <v>276</v>
      </c>
      <c r="E156" s="42" t="s">
        <v>577</v>
      </c>
      <c r="F156" s="43">
        <v>45198</v>
      </c>
      <c r="G156" s="18" t="s">
        <v>240</v>
      </c>
      <c r="H156" s="38" t="s">
        <v>578</v>
      </c>
      <c r="I156" s="44">
        <v>194081688</v>
      </c>
      <c r="J156" s="45" t="s">
        <v>47</v>
      </c>
      <c r="K156" s="46" t="s">
        <v>48</v>
      </c>
      <c r="L156" s="21">
        <v>830048654</v>
      </c>
      <c r="M156" s="15" t="s">
        <v>185</v>
      </c>
      <c r="N156" s="18" t="s">
        <v>579</v>
      </c>
      <c r="O156" s="16" t="s">
        <v>99</v>
      </c>
      <c r="P156" s="20"/>
      <c r="Q156" s="20">
        <f>+Tabla1513[[#This Row],[VALOR INICIAL DEL CONTRATO CON IVA]]+Tabla1513[[#This Row],[VALOR DE LAS ADICIONES CON IVA]]</f>
        <v>194081688</v>
      </c>
      <c r="R156" s="47">
        <f>+Tabla1513[[#This Row],[FECHA TERMINACIÓN CONTRATO]]-Tabla1513[[#This Row],[FECHA INICIO CONTRATO]]</f>
        <v>365</v>
      </c>
      <c r="S156" s="16" t="s">
        <v>99</v>
      </c>
      <c r="T156" s="25"/>
      <c r="U156" s="48">
        <v>45200</v>
      </c>
      <c r="V156" s="48">
        <v>45565</v>
      </c>
      <c r="W156" s="49"/>
      <c r="X156" s="50" t="s">
        <v>39</v>
      </c>
      <c r="Y156" s="29">
        <v>0.49</v>
      </c>
      <c r="Z156" s="35">
        <v>1</v>
      </c>
      <c r="AA156" s="30">
        <v>2023</v>
      </c>
    </row>
    <row r="157" spans="1:27" ht="104" x14ac:dyDescent="0.35">
      <c r="A157" s="28" t="s">
        <v>51</v>
      </c>
      <c r="B157" s="18" t="s">
        <v>318</v>
      </c>
      <c r="C157" s="18" t="s">
        <v>484</v>
      </c>
      <c r="D157" s="15" t="s">
        <v>276</v>
      </c>
      <c r="E157" s="42" t="s">
        <v>580</v>
      </c>
      <c r="F157" s="43">
        <v>45194</v>
      </c>
      <c r="G157" s="15" t="s">
        <v>96</v>
      </c>
      <c r="H157" s="38" t="s">
        <v>581</v>
      </c>
      <c r="I157" s="44">
        <v>100000000</v>
      </c>
      <c r="J157" s="45" t="s">
        <v>47</v>
      </c>
      <c r="K157" s="46" t="s">
        <v>48</v>
      </c>
      <c r="L157" s="21">
        <v>830114663</v>
      </c>
      <c r="M157" s="15" t="s">
        <v>67</v>
      </c>
      <c r="N157" s="18" t="s">
        <v>582</v>
      </c>
      <c r="O157" s="16" t="s">
        <v>99</v>
      </c>
      <c r="P157" s="20"/>
      <c r="Q157" s="20">
        <f>+Tabla1513[[#This Row],[VALOR INICIAL DEL CONTRATO CON IVA]]+Tabla1513[[#This Row],[VALOR DE LAS ADICIONES CON IVA]]</f>
        <v>100000000</v>
      </c>
      <c r="R157" s="47">
        <f>+Tabla1513[[#This Row],[FECHA TERMINACIÓN CONTRATO]]-Tabla1513[[#This Row],[FECHA INICIO CONTRATO]]</f>
        <v>365</v>
      </c>
      <c r="S157" s="16" t="s">
        <v>99</v>
      </c>
      <c r="T157" s="25"/>
      <c r="U157" s="48">
        <v>45223</v>
      </c>
      <c r="V157" s="48">
        <v>45588</v>
      </c>
      <c r="W157" s="49"/>
      <c r="X157" s="50" t="s">
        <v>39</v>
      </c>
      <c r="Y157" s="29">
        <v>0</v>
      </c>
      <c r="Z157" s="35">
        <v>0</v>
      </c>
      <c r="AA157" s="30">
        <v>2023</v>
      </c>
    </row>
    <row r="158" spans="1:27" ht="104" x14ac:dyDescent="0.35">
      <c r="A158" s="28" t="s">
        <v>51</v>
      </c>
      <c r="B158" s="18" t="s">
        <v>318</v>
      </c>
      <c r="C158" s="18" t="s">
        <v>484</v>
      </c>
      <c r="D158" s="15" t="s">
        <v>276</v>
      </c>
      <c r="E158" s="42" t="s">
        <v>583</v>
      </c>
      <c r="F158" s="43">
        <v>45194</v>
      </c>
      <c r="G158" s="15" t="s">
        <v>96</v>
      </c>
      <c r="H158" s="38" t="s">
        <v>543</v>
      </c>
      <c r="I158" s="44">
        <v>50000000</v>
      </c>
      <c r="J158" s="45" t="s">
        <v>47</v>
      </c>
      <c r="K158" s="46" t="s">
        <v>48</v>
      </c>
      <c r="L158" s="21">
        <v>900896022</v>
      </c>
      <c r="M158" s="15" t="s">
        <v>49</v>
      </c>
      <c r="N158" s="18" t="s">
        <v>584</v>
      </c>
      <c r="O158" s="16" t="s">
        <v>99</v>
      </c>
      <c r="P158" s="20"/>
      <c r="Q158" s="20">
        <f>+Tabla1513[[#This Row],[VALOR INICIAL DEL CONTRATO CON IVA]]+Tabla1513[[#This Row],[VALOR DE LAS ADICIONES CON IVA]]</f>
        <v>50000000</v>
      </c>
      <c r="R158" s="47">
        <f>+Tabla1513[[#This Row],[FECHA TERMINACIÓN CONTRATO]]-Tabla1513[[#This Row],[FECHA INICIO CONTRATO]]</f>
        <v>365</v>
      </c>
      <c r="S158" s="16" t="s">
        <v>99</v>
      </c>
      <c r="T158" s="25"/>
      <c r="U158" s="48">
        <v>45245</v>
      </c>
      <c r="V158" s="48">
        <v>45610</v>
      </c>
      <c r="W158" s="49"/>
      <c r="X158" s="50" t="s">
        <v>39</v>
      </c>
      <c r="Y158" s="29">
        <v>0</v>
      </c>
      <c r="Z158" s="35">
        <v>0</v>
      </c>
      <c r="AA158" s="30">
        <v>2023</v>
      </c>
    </row>
    <row r="159" spans="1:27" ht="77.5" customHeight="1" x14ac:dyDescent="0.35">
      <c r="A159" s="28" t="s">
        <v>51</v>
      </c>
      <c r="B159" s="18" t="s">
        <v>318</v>
      </c>
      <c r="C159" s="18" t="s">
        <v>319</v>
      </c>
      <c r="D159" s="15" t="s">
        <v>276</v>
      </c>
      <c r="E159" s="42" t="s">
        <v>585</v>
      </c>
      <c r="F159" s="43">
        <v>45203</v>
      </c>
      <c r="G159" s="15" t="s">
        <v>96</v>
      </c>
      <c r="H159" s="38" t="s">
        <v>586</v>
      </c>
      <c r="I159" s="44">
        <v>601855790</v>
      </c>
      <c r="J159" s="45" t="s">
        <v>47</v>
      </c>
      <c r="K159" s="46" t="s">
        <v>48</v>
      </c>
      <c r="L159" s="21">
        <v>901050109</v>
      </c>
      <c r="M159" s="15" t="s">
        <v>114</v>
      </c>
      <c r="N159" s="18" t="s">
        <v>587</v>
      </c>
      <c r="O159" s="16" t="s">
        <v>99</v>
      </c>
      <c r="P159" s="20"/>
      <c r="Q159" s="20">
        <f>+Tabla1513[[#This Row],[VALOR INICIAL DEL CONTRATO CON IVA]]+Tabla1513[[#This Row],[VALOR DE LAS ADICIONES CON IVA]]</f>
        <v>601855790</v>
      </c>
      <c r="R159" s="47">
        <f>+Tabla1513[[#This Row],[FECHA TERMINACIÓN CONTRATO]]-Tabla1513[[#This Row],[FECHA INICIO CONTRATO]]</f>
        <v>365</v>
      </c>
      <c r="S159" s="16" t="s">
        <v>99</v>
      </c>
      <c r="T159" s="25"/>
      <c r="U159" s="48">
        <v>45208</v>
      </c>
      <c r="V159" s="48">
        <v>45573</v>
      </c>
      <c r="W159" s="49"/>
      <c r="X159" s="50" t="s">
        <v>39</v>
      </c>
      <c r="Y159" s="29">
        <v>0.25</v>
      </c>
      <c r="Z159" s="36">
        <v>0.70150000000000001</v>
      </c>
      <c r="AA159" s="30">
        <v>2023</v>
      </c>
    </row>
    <row r="160" spans="1:27" ht="77.5" customHeight="1" x14ac:dyDescent="0.35">
      <c r="A160" s="28" t="s">
        <v>51</v>
      </c>
      <c r="B160" s="18" t="s">
        <v>152</v>
      </c>
      <c r="C160" s="18" t="s">
        <v>153</v>
      </c>
      <c r="D160" s="15" t="s">
        <v>276</v>
      </c>
      <c r="E160" s="42" t="s">
        <v>588</v>
      </c>
      <c r="F160" s="43">
        <v>45210</v>
      </c>
      <c r="G160" s="15" t="s">
        <v>96</v>
      </c>
      <c r="H160" s="38" t="s">
        <v>589</v>
      </c>
      <c r="I160" s="44">
        <v>58000000</v>
      </c>
      <c r="J160" s="45" t="s">
        <v>47</v>
      </c>
      <c r="K160" s="46" t="s">
        <v>48</v>
      </c>
      <c r="L160" s="21">
        <v>901312112</v>
      </c>
      <c r="M160" s="15" t="s">
        <v>67</v>
      </c>
      <c r="N160" s="18" t="s">
        <v>590</v>
      </c>
      <c r="O160" s="16" t="s">
        <v>99</v>
      </c>
      <c r="P160" s="20"/>
      <c r="Q160" s="20">
        <f>+Tabla1513[[#This Row],[VALOR INICIAL DEL CONTRATO CON IVA]]+Tabla1513[[#This Row],[VALOR DE LAS ADICIONES CON IVA]]</f>
        <v>58000000</v>
      </c>
      <c r="R160" s="47">
        <f>+Tabla1513[[#This Row],[FECHA TERMINACIÓN CONTRATO]]-Tabla1513[[#This Row],[FECHA INICIO CONTRATO]]</f>
        <v>181</v>
      </c>
      <c r="S160" s="16" t="s">
        <v>99</v>
      </c>
      <c r="T160" s="25"/>
      <c r="U160" s="48">
        <v>45233</v>
      </c>
      <c r="V160" s="48">
        <v>45414</v>
      </c>
      <c r="W160" s="49"/>
      <c r="X160" s="50" t="s">
        <v>39</v>
      </c>
      <c r="Y160" s="31">
        <v>0</v>
      </c>
      <c r="Z160" s="36">
        <v>0</v>
      </c>
      <c r="AA160" s="30">
        <v>2023</v>
      </c>
    </row>
    <row r="161" spans="1:27" ht="77.5" customHeight="1" x14ac:dyDescent="0.35">
      <c r="A161" s="28" t="s">
        <v>51</v>
      </c>
      <c r="B161" s="18" t="s">
        <v>318</v>
      </c>
      <c r="C161" s="18" t="s">
        <v>484</v>
      </c>
      <c r="D161" s="18" t="s">
        <v>276</v>
      </c>
      <c r="E161" s="42" t="s">
        <v>591</v>
      </c>
      <c r="F161" s="43">
        <v>45210</v>
      </c>
      <c r="G161" s="15" t="s">
        <v>96</v>
      </c>
      <c r="H161" s="38" t="s">
        <v>486</v>
      </c>
      <c r="I161" s="44">
        <v>150000000</v>
      </c>
      <c r="J161" s="45" t="s">
        <v>47</v>
      </c>
      <c r="K161" s="46" t="s">
        <v>48</v>
      </c>
      <c r="L161" s="21">
        <v>900141987</v>
      </c>
      <c r="M161" s="15" t="s">
        <v>83</v>
      </c>
      <c r="N161" s="18" t="s">
        <v>592</v>
      </c>
      <c r="O161" s="16" t="s">
        <v>99</v>
      </c>
      <c r="P161" s="20"/>
      <c r="Q161" s="20">
        <f>+Tabla1513[[#This Row],[VALOR INICIAL DEL CONTRATO CON IVA]]+Tabla1513[[#This Row],[VALOR DE LAS ADICIONES CON IVA]]</f>
        <v>150000000</v>
      </c>
      <c r="R161" s="47">
        <f>+Tabla1513[[#This Row],[FECHA TERMINACIÓN CONTRATO]]-Tabla1513[[#This Row],[FECHA INICIO CONTRATO]]</f>
        <v>365</v>
      </c>
      <c r="S161" s="16" t="s">
        <v>99</v>
      </c>
      <c r="T161" s="25"/>
      <c r="U161" s="48">
        <v>45289</v>
      </c>
      <c r="V161" s="48">
        <v>45654</v>
      </c>
      <c r="W161" s="49"/>
      <c r="X161" s="50" t="s">
        <v>39</v>
      </c>
      <c r="Y161" s="29">
        <v>0</v>
      </c>
      <c r="Z161" s="29">
        <v>0</v>
      </c>
      <c r="AA161" s="30">
        <v>2023</v>
      </c>
    </row>
    <row r="162" spans="1:27" ht="77.5" customHeight="1" x14ac:dyDescent="0.35">
      <c r="A162" s="28" t="s">
        <v>51</v>
      </c>
      <c r="B162" s="18" t="s">
        <v>28</v>
      </c>
      <c r="C162" s="18" t="s">
        <v>593</v>
      </c>
      <c r="D162" s="18" t="s">
        <v>276</v>
      </c>
      <c r="E162" s="42" t="s">
        <v>594</v>
      </c>
      <c r="F162" s="43">
        <v>45216</v>
      </c>
      <c r="G162" s="18" t="s">
        <v>240</v>
      </c>
      <c r="H162" s="38" t="s">
        <v>595</v>
      </c>
      <c r="I162" s="44">
        <v>13701264</v>
      </c>
      <c r="J162" s="45" t="s">
        <v>47</v>
      </c>
      <c r="K162" s="46" t="s">
        <v>48</v>
      </c>
      <c r="L162" s="21">
        <v>800129465</v>
      </c>
      <c r="M162" s="15" t="s">
        <v>72</v>
      </c>
      <c r="N162" s="18" t="s">
        <v>596</v>
      </c>
      <c r="O162" s="16" t="s">
        <v>99</v>
      </c>
      <c r="P162" s="20"/>
      <c r="Q162" s="20">
        <f>+Tabla1513[[#This Row],[VALOR INICIAL DEL CONTRATO CON IVA]]+Tabla1513[[#This Row],[VALOR DE LAS ADICIONES CON IVA]]</f>
        <v>13701264</v>
      </c>
      <c r="R162" s="47">
        <f>+Tabla1513[[#This Row],[FECHA TERMINACIÓN CONTRATO]]-Tabla1513[[#This Row],[FECHA INICIO CONTRATO]]</f>
        <v>365</v>
      </c>
      <c r="S162" s="16" t="s">
        <v>99</v>
      </c>
      <c r="T162" s="25"/>
      <c r="U162" s="48">
        <v>45216</v>
      </c>
      <c r="V162" s="48">
        <v>45581</v>
      </c>
      <c r="W162" s="49"/>
      <c r="X162" s="50" t="s">
        <v>39</v>
      </c>
      <c r="Y162" s="31">
        <v>0.33329999999999999</v>
      </c>
      <c r="Z162" s="31">
        <v>0.33329999999999999</v>
      </c>
      <c r="AA162" s="30">
        <v>2023</v>
      </c>
    </row>
    <row r="163" spans="1:27" ht="77.5" customHeight="1" x14ac:dyDescent="0.35">
      <c r="A163" s="28" t="s">
        <v>51</v>
      </c>
      <c r="B163" s="18" t="s">
        <v>52</v>
      </c>
      <c r="C163" s="18" t="s">
        <v>53</v>
      </c>
      <c r="D163" s="18" t="s">
        <v>276</v>
      </c>
      <c r="E163" s="42" t="s">
        <v>597</v>
      </c>
      <c r="F163" s="43">
        <v>45216</v>
      </c>
      <c r="G163" s="15" t="s">
        <v>96</v>
      </c>
      <c r="H163" s="38" t="s">
        <v>598</v>
      </c>
      <c r="I163" s="44">
        <v>0</v>
      </c>
      <c r="J163" s="45" t="s">
        <v>47</v>
      </c>
      <c r="K163" s="46" t="s">
        <v>48</v>
      </c>
      <c r="L163" s="21">
        <v>890901604</v>
      </c>
      <c r="M163" s="15" t="s">
        <v>67</v>
      </c>
      <c r="N163" s="18" t="s">
        <v>599</v>
      </c>
      <c r="O163" s="16" t="s">
        <v>99</v>
      </c>
      <c r="P163" s="20"/>
      <c r="Q163" s="20">
        <f>+Tabla1513[[#This Row],[VALOR INICIAL DEL CONTRATO CON IVA]]+Tabla1513[[#This Row],[VALOR DE LAS ADICIONES CON IVA]]</f>
        <v>0</v>
      </c>
      <c r="R163" s="47">
        <f>+Tabla1513[[#This Row],[FECHA TERMINACIÓN CONTRATO]]-Tabla1513[[#This Row],[FECHA INICIO CONTRATO]]</f>
        <v>365</v>
      </c>
      <c r="S163" s="16" t="s">
        <v>99</v>
      </c>
      <c r="T163" s="25"/>
      <c r="U163" s="48">
        <v>45216</v>
      </c>
      <c r="V163" s="48">
        <v>45581</v>
      </c>
      <c r="W163" s="49"/>
      <c r="X163" s="50" t="s">
        <v>39</v>
      </c>
      <c r="Y163" s="29"/>
      <c r="Z163" s="29"/>
      <c r="AA163" s="30">
        <v>2023</v>
      </c>
    </row>
    <row r="164" spans="1:27" ht="77.5" customHeight="1" x14ac:dyDescent="0.35">
      <c r="A164" s="28" t="s">
        <v>51</v>
      </c>
      <c r="B164" s="18" t="s">
        <v>158</v>
      </c>
      <c r="C164" s="18" t="s">
        <v>229</v>
      </c>
      <c r="D164" s="18" t="s">
        <v>147</v>
      </c>
      <c r="E164" s="42" t="s">
        <v>600</v>
      </c>
      <c r="F164" s="43">
        <v>45224</v>
      </c>
      <c r="G164" s="15" t="s">
        <v>96</v>
      </c>
      <c r="H164" s="38" t="s">
        <v>601</v>
      </c>
      <c r="I164" s="44">
        <v>1531973274</v>
      </c>
      <c r="J164" s="45" t="s">
        <v>47</v>
      </c>
      <c r="K164" s="46" t="s">
        <v>48</v>
      </c>
      <c r="L164" s="21">
        <v>811011779</v>
      </c>
      <c r="M164" s="15" t="s">
        <v>88</v>
      </c>
      <c r="N164" s="18" t="s">
        <v>602</v>
      </c>
      <c r="O164" s="16" t="s">
        <v>99</v>
      </c>
      <c r="P164" s="20"/>
      <c r="Q164" s="20">
        <f>+Tabla1513[[#This Row],[VALOR INICIAL DEL CONTRATO CON IVA]]+Tabla1513[[#This Row],[VALOR DE LAS ADICIONES CON IVA]]</f>
        <v>1531973274</v>
      </c>
      <c r="R164" s="47">
        <f>+Tabla1513[[#This Row],[FECHA TERMINACIÓN CONTRATO]]-Tabla1513[[#This Row],[FECHA INICIO CONTRATO]]</f>
        <v>730</v>
      </c>
      <c r="S164" s="16" t="s">
        <v>99</v>
      </c>
      <c r="T164" s="25"/>
      <c r="U164" s="48">
        <v>45231</v>
      </c>
      <c r="V164" s="48">
        <v>45961</v>
      </c>
      <c r="W164" s="49"/>
      <c r="X164" s="50" t="s">
        <v>39</v>
      </c>
      <c r="Y164" s="29">
        <v>0.21</v>
      </c>
      <c r="Z164" s="29">
        <v>0.11</v>
      </c>
      <c r="AA164" s="30">
        <v>2023</v>
      </c>
    </row>
    <row r="165" spans="1:27" ht="77.5" customHeight="1" x14ac:dyDescent="0.35">
      <c r="A165" s="28" t="s">
        <v>51</v>
      </c>
      <c r="B165" s="18" t="s">
        <v>318</v>
      </c>
      <c r="C165" s="18" t="s">
        <v>484</v>
      </c>
      <c r="D165" s="18" t="s">
        <v>276</v>
      </c>
      <c r="E165" s="42" t="s">
        <v>603</v>
      </c>
      <c r="F165" s="43">
        <v>45229</v>
      </c>
      <c r="G165" s="15" t="s">
        <v>96</v>
      </c>
      <c r="H165" s="38" t="s">
        <v>604</v>
      </c>
      <c r="I165" s="44">
        <v>100000000</v>
      </c>
      <c r="J165" s="45" t="s">
        <v>47</v>
      </c>
      <c r="K165" s="46" t="s">
        <v>48</v>
      </c>
      <c r="L165" s="21">
        <v>901687362</v>
      </c>
      <c r="M165" s="15" t="s">
        <v>88</v>
      </c>
      <c r="N165" s="18" t="s">
        <v>605</v>
      </c>
      <c r="O165" s="16" t="s">
        <v>99</v>
      </c>
      <c r="P165" s="20"/>
      <c r="Q165" s="20">
        <f>+Tabla1513[[#This Row],[VALOR INICIAL DEL CONTRATO CON IVA]]+Tabla1513[[#This Row],[VALOR DE LAS ADICIONES CON IVA]]</f>
        <v>100000000</v>
      </c>
      <c r="R165" s="47">
        <f>+Tabla1513[[#This Row],[FECHA TERMINACIÓN CONTRATO]]-Tabla1513[[#This Row],[FECHA INICIO CONTRATO]]</f>
        <v>365</v>
      </c>
      <c r="S165" s="16" t="s">
        <v>99</v>
      </c>
      <c r="T165" s="25"/>
      <c r="U165" s="48">
        <v>45273</v>
      </c>
      <c r="V165" s="48">
        <v>45638</v>
      </c>
      <c r="W165" s="49"/>
      <c r="X165" s="50" t="s">
        <v>39</v>
      </c>
      <c r="Y165" s="29">
        <v>0</v>
      </c>
      <c r="Z165" s="29">
        <v>0</v>
      </c>
      <c r="AA165" s="30">
        <v>2023</v>
      </c>
    </row>
    <row r="166" spans="1:27" ht="77.5" customHeight="1" x14ac:dyDescent="0.35">
      <c r="A166" s="28" t="s">
        <v>51</v>
      </c>
      <c r="B166" s="18" t="s">
        <v>52</v>
      </c>
      <c r="C166" s="18" t="s">
        <v>606</v>
      </c>
      <c r="D166" s="18" t="s">
        <v>276</v>
      </c>
      <c r="E166" s="42" t="s">
        <v>607</v>
      </c>
      <c r="F166" s="43">
        <v>45237</v>
      </c>
      <c r="G166" s="18" t="s">
        <v>32</v>
      </c>
      <c r="H166" s="38" t="s">
        <v>608</v>
      </c>
      <c r="I166" s="44">
        <v>35843200</v>
      </c>
      <c r="J166" s="45" t="s">
        <v>47</v>
      </c>
      <c r="K166" s="46" t="s">
        <v>48</v>
      </c>
      <c r="L166" s="21">
        <v>900111713</v>
      </c>
      <c r="M166" s="15" t="s">
        <v>67</v>
      </c>
      <c r="N166" s="18" t="s">
        <v>609</v>
      </c>
      <c r="O166" s="16" t="s">
        <v>99</v>
      </c>
      <c r="P166" s="20"/>
      <c r="Q166" s="20">
        <f>+Tabla1513[[#This Row],[VALOR INICIAL DEL CONTRATO CON IVA]]+Tabla1513[[#This Row],[VALOR DE LAS ADICIONES CON IVA]]</f>
        <v>35843200</v>
      </c>
      <c r="R166" s="47">
        <f>+Tabla1513[[#This Row],[FECHA TERMINACIÓN CONTRATO]]-Tabla1513[[#This Row],[FECHA INICIO CONTRATO]]</f>
        <v>365</v>
      </c>
      <c r="S166" s="16" t="s">
        <v>99</v>
      </c>
      <c r="T166" s="25"/>
      <c r="U166" s="48">
        <v>45238</v>
      </c>
      <c r="V166" s="48">
        <v>45603</v>
      </c>
      <c r="W166" s="49"/>
      <c r="X166" s="50" t="s">
        <v>39</v>
      </c>
      <c r="Y166" s="29">
        <v>0.42</v>
      </c>
      <c r="Z166" s="29">
        <v>0.42</v>
      </c>
      <c r="AA166" s="30">
        <v>2023</v>
      </c>
    </row>
    <row r="167" spans="1:27" ht="77.5" customHeight="1" x14ac:dyDescent="0.35">
      <c r="A167" s="28" t="s">
        <v>51</v>
      </c>
      <c r="B167" s="18" t="s">
        <v>52</v>
      </c>
      <c r="C167" s="18" t="s">
        <v>606</v>
      </c>
      <c r="D167" s="18" t="s">
        <v>276</v>
      </c>
      <c r="E167" s="42" t="s">
        <v>610</v>
      </c>
      <c r="F167" s="43">
        <v>45250</v>
      </c>
      <c r="G167" s="15" t="s">
        <v>216</v>
      </c>
      <c r="H167" s="38" t="s">
        <v>611</v>
      </c>
      <c r="I167" s="44">
        <v>41851030</v>
      </c>
      <c r="J167" s="45" t="s">
        <v>47</v>
      </c>
      <c r="K167" s="46" t="s">
        <v>48</v>
      </c>
      <c r="L167" s="21">
        <v>860051872</v>
      </c>
      <c r="M167" s="15" t="s">
        <v>67</v>
      </c>
      <c r="N167" s="18" t="s">
        <v>237</v>
      </c>
      <c r="O167" s="16" t="s">
        <v>99</v>
      </c>
      <c r="P167" s="20"/>
      <c r="Q167" s="20">
        <f>+Tabla1513[[#This Row],[VALOR INICIAL DEL CONTRATO CON IVA]]+Tabla1513[[#This Row],[VALOR DE LAS ADICIONES CON IVA]]</f>
        <v>41851030</v>
      </c>
      <c r="R167" s="47">
        <f>+Tabla1513[[#This Row],[FECHA TERMINACIÓN CONTRATO]]-Tabla1513[[#This Row],[FECHA INICIO CONTRATO]]</f>
        <v>730</v>
      </c>
      <c r="S167" s="16" t="s">
        <v>99</v>
      </c>
      <c r="T167" s="25"/>
      <c r="U167" s="48">
        <v>45250</v>
      </c>
      <c r="V167" s="48">
        <v>45980</v>
      </c>
      <c r="W167" s="49"/>
      <c r="X167" s="50" t="s">
        <v>39</v>
      </c>
      <c r="Y167" s="29"/>
      <c r="Z167" s="29"/>
      <c r="AA167" s="30">
        <v>2023</v>
      </c>
    </row>
    <row r="168" spans="1:27" ht="77.5" customHeight="1" x14ac:dyDescent="0.35">
      <c r="A168" s="28" t="s">
        <v>51</v>
      </c>
      <c r="B168" s="18" t="s">
        <v>52</v>
      </c>
      <c r="C168" s="18" t="s">
        <v>606</v>
      </c>
      <c r="D168" s="18" t="s">
        <v>276</v>
      </c>
      <c r="E168" s="42" t="s">
        <v>612</v>
      </c>
      <c r="F168" s="43">
        <v>45252</v>
      </c>
      <c r="G168" s="15" t="s">
        <v>216</v>
      </c>
      <c r="H168" s="38" t="s">
        <v>613</v>
      </c>
      <c r="I168" s="44">
        <v>44018386</v>
      </c>
      <c r="J168" s="45" t="s">
        <v>47</v>
      </c>
      <c r="K168" s="46" t="s">
        <v>48</v>
      </c>
      <c r="L168" s="21">
        <v>900077267</v>
      </c>
      <c r="M168" s="15" t="s">
        <v>185</v>
      </c>
      <c r="N168" s="18" t="s">
        <v>614</v>
      </c>
      <c r="O168" s="16" t="s">
        <v>99</v>
      </c>
      <c r="P168" s="20"/>
      <c r="Q168" s="20">
        <f>+Tabla1513[[#This Row],[VALOR INICIAL DEL CONTRATO CON IVA]]+Tabla1513[[#This Row],[VALOR DE LAS ADICIONES CON IVA]]</f>
        <v>44018386</v>
      </c>
      <c r="R168" s="47">
        <f>+Tabla1513[[#This Row],[FECHA TERMINACIÓN CONTRATO]]-Tabla1513[[#This Row],[FECHA INICIO CONTRATO]]</f>
        <v>366</v>
      </c>
      <c r="S168" s="16" t="s">
        <v>99</v>
      </c>
      <c r="T168" s="25"/>
      <c r="U168" s="48">
        <v>45260</v>
      </c>
      <c r="V168" s="48">
        <v>45626</v>
      </c>
      <c r="W168" s="49"/>
      <c r="X168" s="50" t="s">
        <v>39</v>
      </c>
      <c r="Y168" s="29"/>
      <c r="Z168" s="29"/>
      <c r="AA168" s="30">
        <v>2023</v>
      </c>
    </row>
    <row r="169" spans="1:27" ht="77.5" customHeight="1" x14ac:dyDescent="0.35">
      <c r="A169" s="28" t="s">
        <v>51</v>
      </c>
      <c r="B169" s="18" t="s">
        <v>52</v>
      </c>
      <c r="C169" s="18" t="s">
        <v>606</v>
      </c>
      <c r="D169" s="18" t="s">
        <v>147</v>
      </c>
      <c r="E169" s="42" t="s">
        <v>615</v>
      </c>
      <c r="F169" s="43">
        <v>45253</v>
      </c>
      <c r="G169" s="18" t="s">
        <v>209</v>
      </c>
      <c r="H169" s="38" t="s">
        <v>616</v>
      </c>
      <c r="I169" s="44">
        <v>2273211463</v>
      </c>
      <c r="J169" s="45" t="s">
        <v>394</v>
      </c>
      <c r="K169" s="46" t="s">
        <v>48</v>
      </c>
      <c r="L169" s="21">
        <v>901775413</v>
      </c>
      <c r="M169" s="15" t="s">
        <v>110</v>
      </c>
      <c r="N169" s="18" t="s">
        <v>617</v>
      </c>
      <c r="O169" s="16" t="s">
        <v>99</v>
      </c>
      <c r="P169" s="20"/>
      <c r="Q169" s="20">
        <f>+Tabla1513[[#This Row],[VALOR INICIAL DEL CONTRATO CON IVA]]+Tabla1513[[#This Row],[VALOR DE LAS ADICIONES CON IVA]]</f>
        <v>2273211463</v>
      </c>
      <c r="R169" s="47">
        <f>+Tabla1513[[#This Row],[FECHA TERMINACIÓN CONTRATO]]-Tabla1513[[#This Row],[FECHA INICIO CONTRATO]]</f>
        <v>730</v>
      </c>
      <c r="S169" s="16" t="s">
        <v>99</v>
      </c>
      <c r="T169" s="25"/>
      <c r="U169" s="48">
        <v>45253</v>
      </c>
      <c r="V169" s="48">
        <v>45983</v>
      </c>
      <c r="W169" s="49"/>
      <c r="X169" s="50" t="s">
        <v>39</v>
      </c>
      <c r="Y169" s="29">
        <v>0.16500000000000001</v>
      </c>
      <c r="Z169" s="29">
        <v>0.1154</v>
      </c>
      <c r="AA169" s="30">
        <v>2023</v>
      </c>
    </row>
    <row r="170" spans="1:27" ht="77.5" customHeight="1" x14ac:dyDescent="0.35">
      <c r="A170" s="28" t="s">
        <v>51</v>
      </c>
      <c r="B170" s="18" t="s">
        <v>52</v>
      </c>
      <c r="C170" s="18" t="s">
        <v>606</v>
      </c>
      <c r="D170" s="18" t="s">
        <v>276</v>
      </c>
      <c r="E170" s="42" t="s">
        <v>618</v>
      </c>
      <c r="F170" s="43">
        <v>45253</v>
      </c>
      <c r="G170" s="15" t="s">
        <v>216</v>
      </c>
      <c r="H170" s="38" t="s">
        <v>619</v>
      </c>
      <c r="I170" s="44">
        <v>39044000</v>
      </c>
      <c r="J170" s="45" t="s">
        <v>34</v>
      </c>
      <c r="K170" s="46" t="s">
        <v>35</v>
      </c>
      <c r="L170" s="21">
        <v>1016041679</v>
      </c>
      <c r="M170" s="15"/>
      <c r="N170" s="18" t="s">
        <v>620</v>
      </c>
      <c r="O170" s="16" t="s">
        <v>99</v>
      </c>
      <c r="P170" s="20"/>
      <c r="Q170" s="20">
        <f>+Tabla1513[[#This Row],[VALOR INICIAL DEL CONTRATO CON IVA]]+Tabla1513[[#This Row],[VALOR DE LAS ADICIONES CON IVA]]</f>
        <v>39044000</v>
      </c>
      <c r="R170" s="47">
        <f>+Tabla1513[[#This Row],[FECHA TERMINACIÓN CONTRATO]]-Tabla1513[[#This Row],[FECHA INICIO CONTRATO]]</f>
        <v>365</v>
      </c>
      <c r="S170" s="16" t="s">
        <v>99</v>
      </c>
      <c r="T170" s="25"/>
      <c r="U170" s="48">
        <v>45253</v>
      </c>
      <c r="V170" s="48">
        <v>45618</v>
      </c>
      <c r="W170" s="49"/>
      <c r="X170" s="50" t="s">
        <v>39</v>
      </c>
      <c r="Y170" s="29"/>
      <c r="Z170" s="29"/>
      <c r="AA170" s="30">
        <v>2023</v>
      </c>
    </row>
    <row r="171" spans="1:27" ht="77.5" customHeight="1" x14ac:dyDescent="0.35">
      <c r="A171" s="28" t="s">
        <v>51</v>
      </c>
      <c r="B171" s="18" t="s">
        <v>152</v>
      </c>
      <c r="C171" s="18" t="s">
        <v>153</v>
      </c>
      <c r="D171" s="18" t="s">
        <v>94</v>
      </c>
      <c r="E171" s="42" t="s">
        <v>621</v>
      </c>
      <c r="F171" s="43">
        <v>45272</v>
      </c>
      <c r="G171" s="15" t="s">
        <v>96</v>
      </c>
      <c r="H171" s="38" t="s">
        <v>622</v>
      </c>
      <c r="I171" s="44">
        <v>115138025</v>
      </c>
      <c r="J171" s="45" t="s">
        <v>47</v>
      </c>
      <c r="K171" s="46" t="s">
        <v>48</v>
      </c>
      <c r="L171" s="21">
        <v>900210800</v>
      </c>
      <c r="M171" s="15" t="s">
        <v>49</v>
      </c>
      <c r="N171" s="18" t="s">
        <v>623</v>
      </c>
      <c r="O171" s="16" t="s">
        <v>99</v>
      </c>
      <c r="P171" s="20"/>
      <c r="Q171" s="20">
        <f>+Tabla1513[[#This Row],[VALOR INICIAL DEL CONTRATO CON IVA]]+Tabla1513[[#This Row],[VALOR DE LAS ADICIONES CON IVA]]</f>
        <v>115138025</v>
      </c>
      <c r="R171" s="47">
        <f>+Tabla1513[[#This Row],[FECHA TERMINACIÓN CONTRATO]]-Tabla1513[[#This Row],[FECHA INICIO CONTRATO]]</f>
        <v>730</v>
      </c>
      <c r="S171" s="16" t="s">
        <v>99</v>
      </c>
      <c r="T171" s="25"/>
      <c r="U171" s="48">
        <v>45273</v>
      </c>
      <c r="V171" s="48">
        <v>46003</v>
      </c>
      <c r="W171" s="49"/>
      <c r="X171" s="50" t="s">
        <v>39</v>
      </c>
      <c r="Y171" s="31">
        <v>8.3000000000000004E-2</v>
      </c>
      <c r="Z171" s="31">
        <v>0.17499999999999999</v>
      </c>
      <c r="AA171" s="30">
        <v>2023</v>
      </c>
    </row>
    <row r="172" spans="1:27" ht="77.5" customHeight="1" x14ac:dyDescent="0.35">
      <c r="A172" s="28" t="s">
        <v>51</v>
      </c>
      <c r="B172" s="18" t="s">
        <v>152</v>
      </c>
      <c r="C172" s="18" t="s">
        <v>211</v>
      </c>
      <c r="D172" s="18" t="s">
        <v>276</v>
      </c>
      <c r="E172" s="42" t="s">
        <v>624</v>
      </c>
      <c r="F172" s="43">
        <v>45274</v>
      </c>
      <c r="G172" s="15" t="s">
        <v>96</v>
      </c>
      <c r="H172" s="38" t="s">
        <v>625</v>
      </c>
      <c r="I172" s="44">
        <v>26672980</v>
      </c>
      <c r="J172" s="45" t="s">
        <v>47</v>
      </c>
      <c r="K172" s="46" t="s">
        <v>48</v>
      </c>
      <c r="L172" s="21">
        <v>900309191</v>
      </c>
      <c r="M172" s="15" t="s">
        <v>49</v>
      </c>
      <c r="N172" s="18" t="s">
        <v>626</v>
      </c>
      <c r="O172" s="16" t="s">
        <v>99</v>
      </c>
      <c r="P172" s="20"/>
      <c r="Q172" s="20">
        <f>+Tabla1513[[#This Row],[VALOR INICIAL DEL CONTRATO CON IVA]]+Tabla1513[[#This Row],[VALOR DE LAS ADICIONES CON IVA]]</f>
        <v>26672980</v>
      </c>
      <c r="R172" s="47">
        <f>+Tabla1513[[#This Row],[FECHA TERMINACIÓN CONTRATO]]-Tabla1513[[#This Row],[FECHA INICIO CONTRATO]]</f>
        <v>365</v>
      </c>
      <c r="S172" s="16" t="s">
        <v>99</v>
      </c>
      <c r="T172" s="25"/>
      <c r="U172" s="48">
        <v>45273</v>
      </c>
      <c r="V172" s="48">
        <v>45638</v>
      </c>
      <c r="W172" s="49"/>
      <c r="X172" s="50" t="s">
        <v>39</v>
      </c>
      <c r="Y172" s="31">
        <v>1</v>
      </c>
      <c r="Z172" s="31">
        <v>1</v>
      </c>
      <c r="AA172" s="30">
        <v>2023</v>
      </c>
    </row>
    <row r="173" spans="1:27" ht="77.5" customHeight="1" x14ac:dyDescent="0.35">
      <c r="A173" s="28" t="s">
        <v>51</v>
      </c>
      <c r="B173" s="18" t="s">
        <v>152</v>
      </c>
      <c r="C173" s="18" t="s">
        <v>153</v>
      </c>
      <c r="D173" s="18" t="s">
        <v>276</v>
      </c>
      <c r="E173" s="42" t="s">
        <v>627</v>
      </c>
      <c r="F173" s="43">
        <v>45272</v>
      </c>
      <c r="G173" s="15" t="s">
        <v>96</v>
      </c>
      <c r="H173" s="38" t="s">
        <v>628</v>
      </c>
      <c r="I173" s="44">
        <v>57994650</v>
      </c>
      <c r="J173" s="45" t="s">
        <v>47</v>
      </c>
      <c r="K173" s="46" t="s">
        <v>48</v>
      </c>
      <c r="L173" s="21">
        <v>900197910</v>
      </c>
      <c r="M173" s="15" t="s">
        <v>88</v>
      </c>
      <c r="N173" s="18" t="s">
        <v>629</v>
      </c>
      <c r="O173" s="16" t="s">
        <v>99</v>
      </c>
      <c r="P173" s="20"/>
      <c r="Q173" s="20">
        <f>+Tabla1513[[#This Row],[VALOR INICIAL DEL CONTRATO CON IVA]]+Tabla1513[[#This Row],[VALOR DE LAS ADICIONES CON IVA]]</f>
        <v>57994650</v>
      </c>
      <c r="R173" s="47">
        <f>+Tabla1513[[#This Row],[FECHA TERMINACIÓN CONTRATO]]-Tabla1513[[#This Row],[FECHA INICIO CONTRATO]]</f>
        <v>183</v>
      </c>
      <c r="S173" s="16" t="s">
        <v>99</v>
      </c>
      <c r="T173" s="25"/>
      <c r="U173" s="48">
        <v>45272</v>
      </c>
      <c r="V173" s="48">
        <v>45455</v>
      </c>
      <c r="W173" s="49"/>
      <c r="X173" s="50" t="s">
        <v>39</v>
      </c>
      <c r="Y173" s="31">
        <v>0.33300000000000002</v>
      </c>
      <c r="Z173" s="31">
        <v>0.65110000000000001</v>
      </c>
      <c r="AA173" s="30">
        <v>2023</v>
      </c>
    </row>
    <row r="174" spans="1:27" ht="77.5" customHeight="1" x14ac:dyDescent="0.35">
      <c r="A174" s="28" t="s">
        <v>51</v>
      </c>
      <c r="B174" s="18" t="s">
        <v>28</v>
      </c>
      <c r="C174" s="18" t="s">
        <v>630</v>
      </c>
      <c r="D174" s="18" t="s">
        <v>276</v>
      </c>
      <c r="E174" s="42" t="s">
        <v>631</v>
      </c>
      <c r="F174" s="43">
        <v>45272</v>
      </c>
      <c r="G174" s="18" t="s">
        <v>32</v>
      </c>
      <c r="H174" s="38" t="s">
        <v>632</v>
      </c>
      <c r="I174" s="44">
        <v>295209272</v>
      </c>
      <c r="J174" s="45" t="s">
        <v>47</v>
      </c>
      <c r="K174" s="46" t="s">
        <v>48</v>
      </c>
      <c r="L174" s="21">
        <v>891100247</v>
      </c>
      <c r="M174" s="15" t="s">
        <v>67</v>
      </c>
      <c r="N174" s="18" t="s">
        <v>633</v>
      </c>
      <c r="O174" s="16" t="s">
        <v>99</v>
      </c>
      <c r="P174" s="20"/>
      <c r="Q174" s="20">
        <f>+Tabla1513[[#This Row],[VALOR INICIAL DEL CONTRATO CON IVA]]+Tabla1513[[#This Row],[VALOR DE LAS ADICIONES CON IVA]]</f>
        <v>295209272</v>
      </c>
      <c r="R174" s="47">
        <f>+Tabla1513[[#This Row],[FECHA TERMINACIÓN CONTRATO]]-Tabla1513[[#This Row],[FECHA INICIO CONTRATO]]</f>
        <v>1095</v>
      </c>
      <c r="S174" s="16" t="s">
        <v>99</v>
      </c>
      <c r="T174" s="25"/>
      <c r="U174" s="48">
        <v>45282</v>
      </c>
      <c r="V174" s="48">
        <v>46377</v>
      </c>
      <c r="W174" s="49"/>
      <c r="X174" s="50" t="s">
        <v>39</v>
      </c>
      <c r="Y174" s="31">
        <v>8.3099999999999993E-2</v>
      </c>
      <c r="Z174" s="31">
        <v>7.6499999999999999E-2</v>
      </c>
      <c r="AA174" s="30">
        <v>2023</v>
      </c>
    </row>
    <row r="175" spans="1:27" ht="77.5" customHeight="1" x14ac:dyDescent="0.35">
      <c r="A175" s="28" t="s">
        <v>51</v>
      </c>
      <c r="B175" s="18" t="s">
        <v>318</v>
      </c>
      <c r="C175" s="18" t="s">
        <v>484</v>
      </c>
      <c r="D175" s="18" t="s">
        <v>276</v>
      </c>
      <c r="E175" s="42" t="s">
        <v>634</v>
      </c>
      <c r="F175" s="43">
        <v>45272</v>
      </c>
      <c r="G175" s="15" t="s">
        <v>96</v>
      </c>
      <c r="H175" s="38" t="s">
        <v>635</v>
      </c>
      <c r="I175" s="44">
        <v>450000000</v>
      </c>
      <c r="J175" s="45" t="s">
        <v>47</v>
      </c>
      <c r="K175" s="46" t="s">
        <v>48</v>
      </c>
      <c r="L175" s="21">
        <v>900438988</v>
      </c>
      <c r="M175" s="15" t="s">
        <v>124</v>
      </c>
      <c r="N175" s="18" t="s">
        <v>636</v>
      </c>
      <c r="O175" s="16" t="s">
        <v>99</v>
      </c>
      <c r="P175" s="20"/>
      <c r="Q175" s="20">
        <f>+Tabla1513[[#This Row],[VALOR INICIAL DEL CONTRATO CON IVA]]+Tabla1513[[#This Row],[VALOR DE LAS ADICIONES CON IVA]]</f>
        <v>450000000</v>
      </c>
      <c r="R175" s="47">
        <f>+Tabla1513[[#This Row],[FECHA TERMINACIÓN CONTRATO]]-Tabla1513[[#This Row],[FECHA INICIO CONTRATO]]</f>
        <v>365</v>
      </c>
      <c r="S175" s="16" t="s">
        <v>99</v>
      </c>
      <c r="T175" s="25"/>
      <c r="U175" s="48">
        <v>45272</v>
      </c>
      <c r="V175" s="48">
        <v>45637</v>
      </c>
      <c r="W175" s="49"/>
      <c r="X175" s="50" t="s">
        <v>39</v>
      </c>
      <c r="Y175" s="29">
        <v>0</v>
      </c>
      <c r="Z175" s="29">
        <v>0</v>
      </c>
      <c r="AA175" s="30">
        <v>2023</v>
      </c>
    </row>
    <row r="176" spans="1:27" ht="77.5" customHeight="1" x14ac:dyDescent="0.35">
      <c r="A176" s="28" t="s">
        <v>51</v>
      </c>
      <c r="B176" s="18" t="s">
        <v>152</v>
      </c>
      <c r="C176" s="18" t="s">
        <v>314</v>
      </c>
      <c r="D176" s="18" t="s">
        <v>276</v>
      </c>
      <c r="E176" s="42" t="s">
        <v>637</v>
      </c>
      <c r="F176" s="43">
        <v>45275</v>
      </c>
      <c r="G176" s="15" t="s">
        <v>96</v>
      </c>
      <c r="H176" s="38" t="s">
        <v>638</v>
      </c>
      <c r="I176" s="44">
        <v>14400000</v>
      </c>
      <c r="J176" s="45" t="s">
        <v>47</v>
      </c>
      <c r="K176" s="46" t="s">
        <v>48</v>
      </c>
      <c r="L176" s="21">
        <v>901033334</v>
      </c>
      <c r="M176" s="15" t="s">
        <v>185</v>
      </c>
      <c r="N176" s="18" t="s">
        <v>639</v>
      </c>
      <c r="O176" s="16" t="s">
        <v>99</v>
      </c>
      <c r="P176" s="20"/>
      <c r="Q176" s="20">
        <f>+Tabla1513[[#This Row],[VALOR INICIAL DEL CONTRATO CON IVA]]+Tabla1513[[#This Row],[VALOR DE LAS ADICIONES CON IVA]]</f>
        <v>14400000</v>
      </c>
      <c r="R176" s="47">
        <f>+Tabla1513[[#This Row],[FECHA TERMINACIÓN CONTRATO]]-Tabla1513[[#This Row],[FECHA INICIO CONTRATO]]</f>
        <v>367</v>
      </c>
      <c r="S176" s="16" t="s">
        <v>99</v>
      </c>
      <c r="T176" s="25"/>
      <c r="U176" s="48">
        <v>45286</v>
      </c>
      <c r="V176" s="48">
        <v>45653</v>
      </c>
      <c r="W176" s="49"/>
      <c r="X176" s="50" t="s">
        <v>39</v>
      </c>
      <c r="Y176" s="31">
        <v>0.26</v>
      </c>
      <c r="Z176" s="31">
        <v>1</v>
      </c>
      <c r="AA176" s="30">
        <v>2023</v>
      </c>
    </row>
    <row r="177" spans="1:27" ht="77.5" customHeight="1" x14ac:dyDescent="0.35">
      <c r="A177" s="28" t="s">
        <v>51</v>
      </c>
      <c r="B177" s="18" t="s">
        <v>158</v>
      </c>
      <c r="C177" s="18" t="s">
        <v>229</v>
      </c>
      <c r="D177" s="18" t="s">
        <v>276</v>
      </c>
      <c r="E177" s="42" t="s">
        <v>640</v>
      </c>
      <c r="F177" s="43">
        <v>45278</v>
      </c>
      <c r="G177" s="15" t="s">
        <v>96</v>
      </c>
      <c r="H177" s="38" t="s">
        <v>641</v>
      </c>
      <c r="I177" s="44">
        <v>55843604</v>
      </c>
      <c r="J177" s="45" t="s">
        <v>47</v>
      </c>
      <c r="K177" s="46" t="s">
        <v>48</v>
      </c>
      <c r="L177" s="21">
        <v>800129465</v>
      </c>
      <c r="M177" s="15" t="s">
        <v>72</v>
      </c>
      <c r="N177" s="18" t="s">
        <v>596</v>
      </c>
      <c r="O177" s="16" t="s">
        <v>99</v>
      </c>
      <c r="P177" s="20"/>
      <c r="Q177" s="20">
        <f>+Tabla1513[[#This Row],[VALOR INICIAL DEL CONTRATO CON IVA]]+Tabla1513[[#This Row],[VALOR DE LAS ADICIONES CON IVA]]</f>
        <v>55843604</v>
      </c>
      <c r="R177" s="47">
        <f>+Tabla1513[[#This Row],[FECHA TERMINACIÓN CONTRATO]]-Tabla1513[[#This Row],[FECHA INICIO CONTRATO]]</f>
        <v>365</v>
      </c>
      <c r="S177" s="16" t="s">
        <v>99</v>
      </c>
      <c r="T177" s="25"/>
      <c r="U177" s="48">
        <v>45292</v>
      </c>
      <c r="V177" s="48">
        <v>45657</v>
      </c>
      <c r="W177" s="49"/>
      <c r="X177" s="50" t="s">
        <v>39</v>
      </c>
      <c r="Y177" s="29">
        <v>0.25</v>
      </c>
      <c r="Z177" s="29">
        <v>0.25</v>
      </c>
      <c r="AA177" s="30">
        <v>2023</v>
      </c>
    </row>
    <row r="178" spans="1:27" ht="77.5" customHeight="1" x14ac:dyDescent="0.35">
      <c r="A178" s="28" t="s">
        <v>51</v>
      </c>
      <c r="B178" s="18" t="s">
        <v>309</v>
      </c>
      <c r="C178" s="18" t="s">
        <v>511</v>
      </c>
      <c r="D178" s="18" t="s">
        <v>276</v>
      </c>
      <c r="E178" s="42" t="s">
        <v>642</v>
      </c>
      <c r="F178" s="43">
        <v>45279</v>
      </c>
      <c r="G178" s="15" t="s">
        <v>96</v>
      </c>
      <c r="H178" s="38" t="s">
        <v>643</v>
      </c>
      <c r="I178" s="44">
        <v>16660000</v>
      </c>
      <c r="J178" s="45" t="s">
        <v>47</v>
      </c>
      <c r="K178" s="46" t="s">
        <v>48</v>
      </c>
      <c r="L178" s="21">
        <v>900633325</v>
      </c>
      <c r="M178" s="15" t="s">
        <v>49</v>
      </c>
      <c r="N178" s="18" t="s">
        <v>644</v>
      </c>
      <c r="O178" s="16" t="s">
        <v>99</v>
      </c>
      <c r="P178" s="20"/>
      <c r="Q178" s="20">
        <f>+Tabla1513[[#This Row],[VALOR INICIAL DEL CONTRATO CON IVA]]+Tabla1513[[#This Row],[VALOR DE LAS ADICIONES CON IVA]]</f>
        <v>16660000</v>
      </c>
      <c r="R178" s="47">
        <f>+Tabla1513[[#This Row],[FECHA TERMINACIÓN CONTRATO]]-Tabla1513[[#This Row],[FECHA INICIO CONTRATO]]</f>
        <v>365</v>
      </c>
      <c r="S178" s="16" t="s">
        <v>99</v>
      </c>
      <c r="T178" s="25"/>
      <c r="U178" s="48">
        <v>45279</v>
      </c>
      <c r="V178" s="48">
        <v>45644</v>
      </c>
      <c r="W178" s="49"/>
      <c r="X178" s="50" t="s">
        <v>39</v>
      </c>
      <c r="Y178" s="29"/>
      <c r="Z178" s="29"/>
      <c r="AA178" s="30">
        <v>2023</v>
      </c>
    </row>
    <row r="179" spans="1:27" ht="77.5" customHeight="1" x14ac:dyDescent="0.35">
      <c r="A179" s="28" t="s">
        <v>51</v>
      </c>
      <c r="B179" s="18" t="s">
        <v>52</v>
      </c>
      <c r="C179" s="15" t="s">
        <v>287</v>
      </c>
      <c r="D179" s="18" t="s">
        <v>276</v>
      </c>
      <c r="E179" s="42" t="s">
        <v>645</v>
      </c>
      <c r="F179" s="43">
        <v>45281</v>
      </c>
      <c r="G179" s="15" t="s">
        <v>96</v>
      </c>
      <c r="H179" s="38" t="s">
        <v>646</v>
      </c>
      <c r="I179" s="44">
        <v>60960000</v>
      </c>
      <c r="J179" s="45" t="s">
        <v>34</v>
      </c>
      <c r="K179" s="46" t="s">
        <v>35</v>
      </c>
      <c r="L179" s="21">
        <v>1033688031</v>
      </c>
      <c r="M179" s="15"/>
      <c r="N179" s="18" t="s">
        <v>647</v>
      </c>
      <c r="O179" s="16" t="s">
        <v>99</v>
      </c>
      <c r="P179" s="20"/>
      <c r="Q179" s="20">
        <f>+Tabla1513[[#This Row],[VALOR INICIAL DEL CONTRATO CON IVA]]+Tabla1513[[#This Row],[VALOR DE LAS ADICIONES CON IVA]]</f>
        <v>60960000</v>
      </c>
      <c r="R179" s="47">
        <f>+Tabla1513[[#This Row],[FECHA TERMINACIÓN CONTRATO]]-Tabla1513[[#This Row],[FECHA INICIO CONTRATO]]</f>
        <v>365</v>
      </c>
      <c r="S179" s="16" t="s">
        <v>99</v>
      </c>
      <c r="T179" s="25"/>
      <c r="U179" s="48">
        <v>45292</v>
      </c>
      <c r="V179" s="48">
        <v>45657</v>
      </c>
      <c r="W179" s="49"/>
      <c r="X179" s="50" t="s">
        <v>39</v>
      </c>
      <c r="Y179" s="29">
        <v>0.23</v>
      </c>
      <c r="Z179" s="29">
        <v>0.25</v>
      </c>
      <c r="AA179" s="30">
        <v>2023</v>
      </c>
    </row>
    <row r="180" spans="1:27" ht="77.5" customHeight="1" x14ac:dyDescent="0.35">
      <c r="A180" s="28" t="s">
        <v>51</v>
      </c>
      <c r="B180" s="18" t="s">
        <v>52</v>
      </c>
      <c r="C180" s="18" t="s">
        <v>606</v>
      </c>
      <c r="D180" s="18" t="s">
        <v>276</v>
      </c>
      <c r="E180" s="42" t="s">
        <v>648</v>
      </c>
      <c r="F180" s="43">
        <v>45281</v>
      </c>
      <c r="G180" s="15" t="s">
        <v>96</v>
      </c>
      <c r="H180" s="38" t="s">
        <v>649</v>
      </c>
      <c r="I180" s="44">
        <v>22919400</v>
      </c>
      <c r="J180" s="45" t="s">
        <v>47</v>
      </c>
      <c r="K180" s="46" t="s">
        <v>48</v>
      </c>
      <c r="L180" s="21">
        <v>900066695</v>
      </c>
      <c r="M180" s="15" t="s">
        <v>124</v>
      </c>
      <c r="N180" s="18" t="s">
        <v>650</v>
      </c>
      <c r="O180" s="16" t="s">
        <v>99</v>
      </c>
      <c r="P180" s="20"/>
      <c r="Q180" s="20">
        <f>+Tabla1513[[#This Row],[VALOR INICIAL DEL CONTRATO CON IVA]]+Tabla1513[[#This Row],[VALOR DE LAS ADICIONES CON IVA]]</f>
        <v>22919400</v>
      </c>
      <c r="R180" s="47">
        <f>+Tabla1513[[#This Row],[FECHA TERMINACIÓN CONTRATO]]-Tabla1513[[#This Row],[FECHA INICIO CONTRATO]]</f>
        <v>1095</v>
      </c>
      <c r="S180" s="16" t="s">
        <v>99</v>
      </c>
      <c r="T180" s="25"/>
      <c r="U180" s="48">
        <v>45281</v>
      </c>
      <c r="V180" s="48">
        <v>46376</v>
      </c>
      <c r="W180" s="49"/>
      <c r="X180" s="50" t="s">
        <v>39</v>
      </c>
      <c r="Y180" s="29"/>
      <c r="Z180" s="29"/>
      <c r="AA180" s="30">
        <v>2023</v>
      </c>
    </row>
    <row r="181" spans="1:27" ht="77.5" customHeight="1" x14ac:dyDescent="0.35">
      <c r="A181" s="28" t="s">
        <v>51</v>
      </c>
      <c r="B181" s="18" t="s">
        <v>318</v>
      </c>
      <c r="C181" s="18" t="s">
        <v>465</v>
      </c>
      <c r="D181" s="18" t="s">
        <v>147</v>
      </c>
      <c r="E181" s="42" t="s">
        <v>651</v>
      </c>
      <c r="F181" s="43">
        <v>45281</v>
      </c>
      <c r="G181" s="15" t="s">
        <v>96</v>
      </c>
      <c r="H181" s="38" t="s">
        <v>652</v>
      </c>
      <c r="I181" s="44">
        <v>1891138534</v>
      </c>
      <c r="J181" s="45" t="s">
        <v>47</v>
      </c>
      <c r="K181" s="46" t="s">
        <v>48</v>
      </c>
      <c r="L181" s="21">
        <v>900272403</v>
      </c>
      <c r="M181" s="15" t="s">
        <v>114</v>
      </c>
      <c r="N181" s="18" t="s">
        <v>653</v>
      </c>
      <c r="O181" s="16" t="s">
        <v>99</v>
      </c>
      <c r="P181" s="20"/>
      <c r="Q181" s="20">
        <f>+Tabla1513[[#This Row],[VALOR INICIAL DEL CONTRATO CON IVA]]+Tabla1513[[#This Row],[VALOR DE LAS ADICIONES CON IVA]]</f>
        <v>1891138534</v>
      </c>
      <c r="R181" s="47">
        <f>+Tabla1513[[#This Row],[FECHA TERMINACIÓN CONTRATO]]-Tabla1513[[#This Row],[FECHA INICIO CONTRATO]]</f>
        <v>1095</v>
      </c>
      <c r="S181" s="16" t="s">
        <v>99</v>
      </c>
      <c r="T181" s="25"/>
      <c r="U181" s="48">
        <v>45281</v>
      </c>
      <c r="V181" s="48">
        <v>46376</v>
      </c>
      <c r="W181" s="49"/>
      <c r="X181" s="50" t="s">
        <v>39</v>
      </c>
      <c r="Y181" s="31">
        <v>5.3900000000000003E-2</v>
      </c>
      <c r="Z181" s="31">
        <v>1.7600000000000001E-2</v>
      </c>
      <c r="AA181" s="30">
        <v>2023</v>
      </c>
    </row>
    <row r="182" spans="1:27" ht="77.5" customHeight="1" x14ac:dyDescent="0.35">
      <c r="A182" s="28" t="s">
        <v>51</v>
      </c>
      <c r="B182" s="18" t="s">
        <v>52</v>
      </c>
      <c r="C182" s="15" t="s">
        <v>287</v>
      </c>
      <c r="D182" s="18" t="s">
        <v>276</v>
      </c>
      <c r="E182" s="42" t="s">
        <v>654</v>
      </c>
      <c r="F182" s="43">
        <v>45289</v>
      </c>
      <c r="G182" s="15" t="s">
        <v>96</v>
      </c>
      <c r="H182" s="38" t="s">
        <v>655</v>
      </c>
      <c r="I182" s="44">
        <v>384008532</v>
      </c>
      <c r="J182" s="45" t="s">
        <v>47</v>
      </c>
      <c r="K182" s="46" t="s">
        <v>48</v>
      </c>
      <c r="L182" s="21">
        <v>800222753</v>
      </c>
      <c r="M182" s="15" t="s">
        <v>110</v>
      </c>
      <c r="N182" s="18" t="s">
        <v>656</v>
      </c>
      <c r="O182" s="16" t="s">
        <v>99</v>
      </c>
      <c r="P182" s="20"/>
      <c r="Q182" s="20">
        <f>+Tabla1513[[#This Row],[VALOR INICIAL DEL CONTRATO CON IVA]]+Tabla1513[[#This Row],[VALOR DE LAS ADICIONES CON IVA]]</f>
        <v>384008532</v>
      </c>
      <c r="R182" s="47">
        <f>+Tabla1513[[#This Row],[FECHA TERMINACIÓN CONTRATO]]-Tabla1513[[#This Row],[FECHA INICIO CONTRATO]]</f>
        <v>546</v>
      </c>
      <c r="S182" s="16" t="s">
        <v>99</v>
      </c>
      <c r="T182" s="25"/>
      <c r="U182" s="48">
        <v>45292</v>
      </c>
      <c r="V182" s="48">
        <v>45838</v>
      </c>
      <c r="W182" s="49"/>
      <c r="X182" s="50" t="s">
        <v>39</v>
      </c>
      <c r="Y182" s="29"/>
      <c r="Z182" s="29"/>
      <c r="AA182" s="30">
        <v>2023</v>
      </c>
    </row>
    <row r="183" spans="1:27" ht="77.5" customHeight="1" x14ac:dyDescent="0.35">
      <c r="A183" s="28" t="s">
        <v>51</v>
      </c>
      <c r="B183" s="18" t="s">
        <v>152</v>
      </c>
      <c r="C183" s="18" t="s">
        <v>327</v>
      </c>
      <c r="D183" s="18" t="s">
        <v>276</v>
      </c>
      <c r="E183" s="42" t="s">
        <v>657</v>
      </c>
      <c r="F183" s="43">
        <v>45282</v>
      </c>
      <c r="G183" s="15" t="s">
        <v>96</v>
      </c>
      <c r="H183" s="38" t="s">
        <v>658</v>
      </c>
      <c r="I183" s="44">
        <v>1189514480</v>
      </c>
      <c r="J183" s="45" t="s">
        <v>47</v>
      </c>
      <c r="K183" s="46" t="s">
        <v>48</v>
      </c>
      <c r="L183" s="21">
        <v>900531376</v>
      </c>
      <c r="M183" s="15" t="s">
        <v>124</v>
      </c>
      <c r="N183" s="18" t="s">
        <v>338</v>
      </c>
      <c r="O183" s="16" t="s">
        <v>99</v>
      </c>
      <c r="P183" s="20"/>
      <c r="Q183" s="20">
        <f>+Tabla1513[[#This Row],[VALOR INICIAL DEL CONTRATO CON IVA]]+Tabla1513[[#This Row],[VALOR DE LAS ADICIONES CON IVA]]</f>
        <v>1189514480</v>
      </c>
      <c r="R183" s="47">
        <f>+Tabla1513[[#This Row],[FECHA TERMINACIÓN CONTRATO]]-Tabla1513[[#This Row],[FECHA INICIO CONTRATO]]</f>
        <v>1095</v>
      </c>
      <c r="S183" s="16" t="s">
        <v>99</v>
      </c>
      <c r="T183" s="25"/>
      <c r="U183" s="48">
        <v>45282</v>
      </c>
      <c r="V183" s="48">
        <v>46377</v>
      </c>
      <c r="W183" s="49"/>
      <c r="X183" s="50" t="s">
        <v>39</v>
      </c>
      <c r="Y183" s="31">
        <v>0.06</v>
      </c>
      <c r="Z183" s="31">
        <v>0</v>
      </c>
      <c r="AA183" s="30">
        <v>2023</v>
      </c>
    </row>
    <row r="184" spans="1:27" ht="77.5" customHeight="1" x14ac:dyDescent="0.35">
      <c r="A184" s="28" t="s">
        <v>51</v>
      </c>
      <c r="B184" s="18" t="s">
        <v>166</v>
      </c>
      <c r="C184" s="18" t="s">
        <v>167</v>
      </c>
      <c r="D184" s="18" t="s">
        <v>276</v>
      </c>
      <c r="E184" s="42" t="s">
        <v>659</v>
      </c>
      <c r="F184" s="43">
        <v>45286</v>
      </c>
      <c r="G184" s="15" t="s">
        <v>96</v>
      </c>
      <c r="H184" s="38" t="s">
        <v>660</v>
      </c>
      <c r="I184" s="44">
        <v>41785663</v>
      </c>
      <c r="J184" s="45" t="s">
        <v>47</v>
      </c>
      <c r="K184" s="46" t="s">
        <v>48</v>
      </c>
      <c r="L184" s="21">
        <v>900342562</v>
      </c>
      <c r="M184" s="15" t="s">
        <v>49</v>
      </c>
      <c r="N184" s="18" t="s">
        <v>661</v>
      </c>
      <c r="O184" s="16" t="s">
        <v>99</v>
      </c>
      <c r="P184" s="20"/>
      <c r="Q184" s="20">
        <f>+Tabla1513[[#This Row],[VALOR INICIAL DEL CONTRATO CON IVA]]+Tabla1513[[#This Row],[VALOR DE LAS ADICIONES CON IVA]]</f>
        <v>41785663</v>
      </c>
      <c r="R184" s="47">
        <f>+Tabla1513[[#This Row],[FECHA TERMINACIÓN CONTRATO]]-Tabla1513[[#This Row],[FECHA INICIO CONTRATO]]</f>
        <v>736</v>
      </c>
      <c r="S184" s="16" t="s">
        <v>99</v>
      </c>
      <c r="T184" s="25"/>
      <c r="U184" s="48">
        <v>45286</v>
      </c>
      <c r="V184" s="48">
        <v>46022</v>
      </c>
      <c r="W184" s="49"/>
      <c r="X184" s="50" t="s">
        <v>39</v>
      </c>
      <c r="Y184" s="29"/>
      <c r="Z184" s="29"/>
      <c r="AA184" s="30">
        <v>2023</v>
      </c>
    </row>
    <row r="185" spans="1:27" ht="77.5" customHeight="1" x14ac:dyDescent="0.35">
      <c r="A185" s="28" t="s">
        <v>51</v>
      </c>
      <c r="B185" s="18" t="s">
        <v>309</v>
      </c>
      <c r="C185" s="18" t="s">
        <v>511</v>
      </c>
      <c r="D185" s="18" t="s">
        <v>276</v>
      </c>
      <c r="E185" s="42" t="s">
        <v>662</v>
      </c>
      <c r="F185" s="43">
        <v>45287</v>
      </c>
      <c r="G185" s="15" t="s">
        <v>96</v>
      </c>
      <c r="H185" s="38" t="s">
        <v>663</v>
      </c>
      <c r="I185" s="44">
        <v>15812550</v>
      </c>
      <c r="J185" s="45" t="s">
        <v>47</v>
      </c>
      <c r="K185" s="46" t="s">
        <v>48</v>
      </c>
      <c r="L185" s="21">
        <v>830144759</v>
      </c>
      <c r="M185" s="15" t="s">
        <v>144</v>
      </c>
      <c r="N185" s="18" t="s">
        <v>664</v>
      </c>
      <c r="O185" s="16" t="s">
        <v>99</v>
      </c>
      <c r="P185" s="20"/>
      <c r="Q185" s="20">
        <f>+Tabla1513[[#This Row],[VALOR INICIAL DEL CONTRATO CON IVA]]+Tabla1513[[#This Row],[VALOR DE LAS ADICIONES CON IVA]]</f>
        <v>15812550</v>
      </c>
      <c r="R185" s="47">
        <f>+Tabla1513[[#This Row],[FECHA TERMINACIÓN CONTRATO]]-Tabla1513[[#This Row],[FECHA INICIO CONTRATO]]</f>
        <v>365</v>
      </c>
      <c r="S185" s="16" t="s">
        <v>99</v>
      </c>
      <c r="T185" s="25"/>
      <c r="U185" s="48">
        <v>45301</v>
      </c>
      <c r="V185" s="48">
        <v>45666</v>
      </c>
      <c r="W185" s="49"/>
      <c r="X185" s="50" t="s">
        <v>39</v>
      </c>
      <c r="Y185" s="29"/>
      <c r="Z185" s="29"/>
      <c r="AA185" s="30">
        <v>2023</v>
      </c>
    </row>
    <row r="186" spans="1:27" ht="77.5" customHeight="1" x14ac:dyDescent="0.35">
      <c r="A186" s="28" t="s">
        <v>51</v>
      </c>
      <c r="B186" s="18" t="s">
        <v>257</v>
      </c>
      <c r="C186" s="18" t="s">
        <v>258</v>
      </c>
      <c r="D186" s="18" t="s">
        <v>276</v>
      </c>
      <c r="E186" s="42" t="s">
        <v>665</v>
      </c>
      <c r="F186" s="43">
        <v>45288</v>
      </c>
      <c r="G186" s="15" t="s">
        <v>96</v>
      </c>
      <c r="H186" s="38" t="s">
        <v>666</v>
      </c>
      <c r="I186" s="44">
        <v>20400000</v>
      </c>
      <c r="J186" s="45" t="s">
        <v>34</v>
      </c>
      <c r="K186" s="46" t="s">
        <v>35</v>
      </c>
      <c r="L186" s="21">
        <v>35353520</v>
      </c>
      <c r="M186" s="15"/>
      <c r="N186" s="18" t="s">
        <v>667</v>
      </c>
      <c r="O186" s="16" t="s">
        <v>99</v>
      </c>
      <c r="P186" s="20"/>
      <c r="Q186" s="20">
        <f>+Tabla1513[[#This Row],[VALOR INICIAL DEL CONTRATO CON IVA]]+Tabla1513[[#This Row],[VALOR DE LAS ADICIONES CON IVA]]</f>
        <v>20400000</v>
      </c>
      <c r="R186" s="47">
        <f>+Tabla1513[[#This Row],[FECHA TERMINACIÓN CONTRATO]]-Tabla1513[[#This Row],[FECHA INICIO CONTRATO]]</f>
        <v>180</v>
      </c>
      <c r="S186" s="16" t="s">
        <v>99</v>
      </c>
      <c r="T186" s="25"/>
      <c r="U186" s="48">
        <v>45293</v>
      </c>
      <c r="V186" s="48">
        <v>45473</v>
      </c>
      <c r="W186" s="49"/>
      <c r="X186" s="50" t="s">
        <v>39</v>
      </c>
      <c r="Y186" s="29">
        <v>0.5</v>
      </c>
      <c r="Z186" s="29">
        <v>0.5</v>
      </c>
      <c r="AA186" s="30">
        <v>2023</v>
      </c>
    </row>
    <row r="187" spans="1:27" ht="88.5" customHeight="1" x14ac:dyDescent="0.35">
      <c r="A187" s="28" t="s">
        <v>51</v>
      </c>
      <c r="B187" s="18" t="s">
        <v>28</v>
      </c>
      <c r="C187" s="18" t="s">
        <v>668</v>
      </c>
      <c r="D187" s="18" t="s">
        <v>276</v>
      </c>
      <c r="E187" s="42" t="s">
        <v>669</v>
      </c>
      <c r="F187" s="43">
        <v>45288</v>
      </c>
      <c r="G187" s="15" t="s">
        <v>96</v>
      </c>
      <c r="H187" s="38" t="s">
        <v>670</v>
      </c>
      <c r="I187" s="44">
        <v>22546944</v>
      </c>
      <c r="J187" s="45" t="s">
        <v>47</v>
      </c>
      <c r="K187" s="46" t="s">
        <v>48</v>
      </c>
      <c r="L187" s="21">
        <v>900377109</v>
      </c>
      <c r="M187" s="15" t="s">
        <v>124</v>
      </c>
      <c r="N187" s="18" t="s">
        <v>671</v>
      </c>
      <c r="O187" s="16" t="s">
        <v>99</v>
      </c>
      <c r="P187" s="20"/>
      <c r="Q187" s="20">
        <f>+Tabla1513[[#This Row],[VALOR INICIAL DEL CONTRATO CON IVA]]+Tabla1513[[#This Row],[VALOR DE LAS ADICIONES CON IVA]]</f>
        <v>22546944</v>
      </c>
      <c r="R187" s="47">
        <f>+Tabla1513[[#This Row],[FECHA TERMINACIÓN CONTRATO]]-Tabla1513[[#This Row],[FECHA INICIO CONTRATO]]</f>
        <v>365</v>
      </c>
      <c r="S187" s="16" t="s">
        <v>99</v>
      </c>
      <c r="T187" s="25"/>
      <c r="U187" s="48">
        <v>45292</v>
      </c>
      <c r="V187" s="48">
        <v>45657</v>
      </c>
      <c r="W187" s="49"/>
      <c r="X187" s="50" t="s">
        <v>39</v>
      </c>
      <c r="Y187" s="29">
        <v>0.25</v>
      </c>
      <c r="Z187" s="29">
        <v>0.17</v>
      </c>
      <c r="AA187" s="30">
        <v>2023</v>
      </c>
    </row>
    <row r="188" spans="1:27" ht="77.5" customHeight="1" x14ac:dyDescent="0.35">
      <c r="A188" s="28" t="s">
        <v>51</v>
      </c>
      <c r="B188" s="18" t="s">
        <v>152</v>
      </c>
      <c r="C188" s="18" t="s">
        <v>238</v>
      </c>
      <c r="D188" s="18" t="s">
        <v>276</v>
      </c>
      <c r="E188" s="42" t="s">
        <v>672</v>
      </c>
      <c r="F188" s="43">
        <v>45288</v>
      </c>
      <c r="G188" s="15" t="s">
        <v>96</v>
      </c>
      <c r="H188" s="38" t="s">
        <v>673</v>
      </c>
      <c r="I188" s="44">
        <v>1526513712</v>
      </c>
      <c r="J188" s="45" t="s">
        <v>47</v>
      </c>
      <c r="K188" s="46" t="s">
        <v>48</v>
      </c>
      <c r="L188" s="21">
        <v>900554898</v>
      </c>
      <c r="M188" s="15" t="s">
        <v>72</v>
      </c>
      <c r="N188" s="18" t="s">
        <v>674</v>
      </c>
      <c r="O188" s="16" t="s">
        <v>99</v>
      </c>
      <c r="P188" s="20"/>
      <c r="Q188" s="20">
        <f>+Tabla1513[[#This Row],[VALOR INICIAL DEL CONTRATO CON IVA]]+Tabla1513[[#This Row],[VALOR DE LAS ADICIONES CON IVA]]</f>
        <v>1526513712</v>
      </c>
      <c r="R188" s="47">
        <f>+Tabla1513[[#This Row],[FECHA TERMINACIÓN CONTRATO]]-Tabla1513[[#This Row],[FECHA INICIO CONTRATO]]</f>
        <v>730</v>
      </c>
      <c r="S188" s="16" t="s">
        <v>99</v>
      </c>
      <c r="T188" s="25"/>
      <c r="U188" s="48">
        <v>45288</v>
      </c>
      <c r="V188" s="48">
        <v>46018</v>
      </c>
      <c r="W188" s="49"/>
      <c r="X188" s="50" t="s">
        <v>39</v>
      </c>
      <c r="Y188" s="31">
        <v>3.3000000000000002E-2</v>
      </c>
      <c r="Z188" s="31">
        <v>8.9999999999999993E-3</v>
      </c>
      <c r="AA188" s="30">
        <v>2023</v>
      </c>
    </row>
    <row r="189" spans="1:27" ht="77.5" customHeight="1" x14ac:dyDescent="0.35">
      <c r="A189" s="28" t="s">
        <v>51</v>
      </c>
      <c r="B189" s="18" t="s">
        <v>152</v>
      </c>
      <c r="C189" s="18" t="s">
        <v>327</v>
      </c>
      <c r="D189" s="18" t="s">
        <v>276</v>
      </c>
      <c r="E189" s="42" t="s">
        <v>675</v>
      </c>
      <c r="F189" s="43">
        <v>45289</v>
      </c>
      <c r="G189" s="15" t="s">
        <v>96</v>
      </c>
      <c r="H189" s="38" t="s">
        <v>676</v>
      </c>
      <c r="I189" s="44">
        <v>2358931764</v>
      </c>
      <c r="J189" s="45" t="s">
        <v>47</v>
      </c>
      <c r="K189" s="46" t="s">
        <v>48</v>
      </c>
      <c r="L189" s="21">
        <v>900554898</v>
      </c>
      <c r="M189" s="15" t="s">
        <v>72</v>
      </c>
      <c r="N189" s="18" t="s">
        <v>674</v>
      </c>
      <c r="O189" s="16" t="s">
        <v>99</v>
      </c>
      <c r="P189" s="20"/>
      <c r="Q189" s="20">
        <f>+Tabla1513[[#This Row],[VALOR INICIAL DEL CONTRATO CON IVA]]+Tabla1513[[#This Row],[VALOR DE LAS ADICIONES CON IVA]]</f>
        <v>2358931764</v>
      </c>
      <c r="R189" s="47">
        <f>+Tabla1513[[#This Row],[FECHA TERMINACIÓN CONTRATO]]-Tabla1513[[#This Row],[FECHA INICIO CONTRATO]]</f>
        <v>730</v>
      </c>
      <c r="S189" s="16" t="s">
        <v>99</v>
      </c>
      <c r="T189" s="25"/>
      <c r="U189" s="48">
        <v>45289</v>
      </c>
      <c r="V189" s="48">
        <v>46019</v>
      </c>
      <c r="W189" s="49"/>
      <c r="X189" s="50" t="s">
        <v>39</v>
      </c>
      <c r="Y189" s="31">
        <v>0.1012</v>
      </c>
      <c r="Z189" s="31">
        <v>0.34239999999999998</v>
      </c>
      <c r="AA189" s="30">
        <v>2023</v>
      </c>
    </row>
    <row r="190" spans="1:27" ht="77.5" customHeight="1" x14ac:dyDescent="0.35">
      <c r="A190" s="28" t="s">
        <v>51</v>
      </c>
      <c r="B190" s="18" t="s">
        <v>52</v>
      </c>
      <c r="C190" s="18" t="s">
        <v>225</v>
      </c>
      <c r="D190" s="18" t="s">
        <v>276</v>
      </c>
      <c r="E190" s="42" t="s">
        <v>677</v>
      </c>
      <c r="F190" s="43">
        <v>45289</v>
      </c>
      <c r="G190" s="18" t="s">
        <v>264</v>
      </c>
      <c r="H190" s="38" t="s">
        <v>678</v>
      </c>
      <c r="I190" s="44">
        <v>110000000</v>
      </c>
      <c r="J190" s="45" t="s">
        <v>47</v>
      </c>
      <c r="K190" s="46" t="s">
        <v>48</v>
      </c>
      <c r="L190" s="21">
        <v>890903790</v>
      </c>
      <c r="M190" s="15" t="s">
        <v>185</v>
      </c>
      <c r="N190" s="18" t="s">
        <v>679</v>
      </c>
      <c r="O190" s="16" t="s">
        <v>99</v>
      </c>
      <c r="P190" s="20"/>
      <c r="Q190" s="20">
        <f>+Tabla1513[[#This Row],[VALOR INICIAL DEL CONTRATO CON IVA]]+Tabla1513[[#This Row],[VALOR DE LAS ADICIONES CON IVA]]</f>
        <v>110000000</v>
      </c>
      <c r="R190" s="47">
        <f>+Tabla1513[[#This Row],[FECHA TERMINACIÓN CONTRATO]]-Tabla1513[[#This Row],[FECHA INICIO CONTRATO]]</f>
        <v>366</v>
      </c>
      <c r="S190" s="16" t="s">
        <v>99</v>
      </c>
      <c r="T190" s="25"/>
      <c r="U190" s="48">
        <v>45291</v>
      </c>
      <c r="V190" s="48">
        <v>45657</v>
      </c>
      <c r="W190" s="49"/>
      <c r="X190" s="50" t="s">
        <v>39</v>
      </c>
      <c r="Y190" s="29">
        <v>0.25</v>
      </c>
      <c r="Z190" s="29">
        <v>0.68</v>
      </c>
      <c r="AA190" s="30">
        <v>2023</v>
      </c>
    </row>
    <row r="191" spans="1:27" ht="77.5" customHeight="1" x14ac:dyDescent="0.35">
      <c r="A191" s="28" t="s">
        <v>51</v>
      </c>
      <c r="B191" s="18" t="s">
        <v>52</v>
      </c>
      <c r="C191" s="18" t="s">
        <v>225</v>
      </c>
      <c r="D191" s="18" t="s">
        <v>276</v>
      </c>
      <c r="E191" s="42" t="s">
        <v>680</v>
      </c>
      <c r="F191" s="43">
        <v>45289</v>
      </c>
      <c r="G191" s="18" t="s">
        <v>264</v>
      </c>
      <c r="H191" s="38" t="s">
        <v>681</v>
      </c>
      <c r="I191" s="44">
        <v>148750000</v>
      </c>
      <c r="J191" s="45" t="s">
        <v>47</v>
      </c>
      <c r="K191" s="46" t="s">
        <v>48</v>
      </c>
      <c r="L191" s="21">
        <v>860037707</v>
      </c>
      <c r="M191" s="15" t="s">
        <v>72</v>
      </c>
      <c r="N191" s="18" t="s">
        <v>682</v>
      </c>
      <c r="O191" s="16" t="s">
        <v>99</v>
      </c>
      <c r="P191" s="20"/>
      <c r="Q191" s="20">
        <f>+Tabla1513[[#This Row],[VALOR INICIAL DEL CONTRATO CON IVA]]+Tabla1513[[#This Row],[VALOR DE LAS ADICIONES CON IVA]]</f>
        <v>148750000</v>
      </c>
      <c r="R191" s="47">
        <f>+Tabla1513[[#This Row],[FECHA TERMINACIÓN CONTRATO]]-Tabla1513[[#This Row],[FECHA INICIO CONTRATO]]</f>
        <v>365</v>
      </c>
      <c r="S191" s="16" t="s">
        <v>99</v>
      </c>
      <c r="T191" s="25"/>
      <c r="U191" s="48">
        <v>45292</v>
      </c>
      <c r="V191" s="48">
        <v>45657</v>
      </c>
      <c r="W191" s="49"/>
      <c r="X191" s="50" t="s">
        <v>39</v>
      </c>
      <c r="Y191" s="29">
        <v>0.25</v>
      </c>
      <c r="Z191" s="29">
        <v>0.88</v>
      </c>
      <c r="AA191" s="30">
        <v>2023</v>
      </c>
    </row>
    <row r="192" spans="1:27" ht="77.5" customHeight="1" x14ac:dyDescent="0.35">
      <c r="A192" s="28" t="s">
        <v>51</v>
      </c>
      <c r="B192" s="18" t="s">
        <v>52</v>
      </c>
      <c r="C192" s="18" t="s">
        <v>225</v>
      </c>
      <c r="D192" s="18" t="s">
        <v>276</v>
      </c>
      <c r="E192" s="42" t="s">
        <v>683</v>
      </c>
      <c r="F192" s="43">
        <v>45289</v>
      </c>
      <c r="G192" s="18" t="s">
        <v>264</v>
      </c>
      <c r="H192" s="38" t="s">
        <v>684</v>
      </c>
      <c r="I192" s="44">
        <v>1028532687</v>
      </c>
      <c r="J192" s="45" t="s">
        <v>47</v>
      </c>
      <c r="K192" s="46" t="s">
        <v>48</v>
      </c>
      <c r="L192" s="21">
        <v>890903790</v>
      </c>
      <c r="M192" s="15" t="s">
        <v>185</v>
      </c>
      <c r="N192" s="18" t="s">
        <v>679</v>
      </c>
      <c r="O192" s="16" t="s">
        <v>99</v>
      </c>
      <c r="P192" s="20"/>
      <c r="Q192" s="20">
        <f>+Tabla1513[[#This Row],[VALOR INICIAL DEL CONTRATO CON IVA]]+Tabla1513[[#This Row],[VALOR DE LAS ADICIONES CON IVA]]</f>
        <v>1028532687</v>
      </c>
      <c r="R192" s="47">
        <f>+Tabla1513[[#This Row],[FECHA TERMINACIÓN CONTRATO]]-Tabla1513[[#This Row],[FECHA INICIO CONTRATO]]</f>
        <v>366</v>
      </c>
      <c r="S192" s="16" t="s">
        <v>99</v>
      </c>
      <c r="T192" s="25"/>
      <c r="U192" s="48">
        <v>45291</v>
      </c>
      <c r="V192" s="48">
        <v>45657</v>
      </c>
      <c r="W192" s="49"/>
      <c r="X192" s="50" t="s">
        <v>39</v>
      </c>
      <c r="Y192" s="29">
        <v>0.25</v>
      </c>
      <c r="Z192" s="29">
        <v>1</v>
      </c>
      <c r="AA192" s="30">
        <v>2023</v>
      </c>
    </row>
    <row r="193" spans="1:27" ht="77.5" customHeight="1" x14ac:dyDescent="0.35">
      <c r="A193" s="28" t="s">
        <v>51</v>
      </c>
      <c r="B193" s="18" t="s">
        <v>52</v>
      </c>
      <c r="C193" s="18" t="s">
        <v>225</v>
      </c>
      <c r="D193" s="18" t="s">
        <v>276</v>
      </c>
      <c r="E193" s="42" t="s">
        <v>685</v>
      </c>
      <c r="F193" s="43">
        <v>45289</v>
      </c>
      <c r="G193" s="18" t="s">
        <v>264</v>
      </c>
      <c r="H193" s="38" t="s">
        <v>686</v>
      </c>
      <c r="I193" s="44">
        <v>198732605</v>
      </c>
      <c r="J193" s="45" t="s">
        <v>47</v>
      </c>
      <c r="K193" s="46" t="s">
        <v>48</v>
      </c>
      <c r="L193" s="21">
        <v>890903790</v>
      </c>
      <c r="M193" s="15" t="s">
        <v>185</v>
      </c>
      <c r="N193" s="18" t="s">
        <v>679</v>
      </c>
      <c r="O193" s="16" t="s">
        <v>99</v>
      </c>
      <c r="P193" s="20"/>
      <c r="Q193" s="20">
        <f>+Tabla1513[[#This Row],[VALOR INICIAL DEL CONTRATO CON IVA]]+Tabla1513[[#This Row],[VALOR DE LAS ADICIONES CON IVA]]</f>
        <v>198732605</v>
      </c>
      <c r="R193" s="47">
        <f>+Tabla1513[[#This Row],[FECHA TERMINACIÓN CONTRATO]]-Tabla1513[[#This Row],[FECHA INICIO CONTRATO]]</f>
        <v>365</v>
      </c>
      <c r="S193" s="16" t="s">
        <v>99</v>
      </c>
      <c r="T193" s="25"/>
      <c r="U193" s="48">
        <v>45292</v>
      </c>
      <c r="V193" s="48">
        <v>45657</v>
      </c>
      <c r="W193" s="49"/>
      <c r="X193" s="50" t="s">
        <v>39</v>
      </c>
      <c r="Y193" s="29">
        <v>0.25</v>
      </c>
      <c r="Z193" s="29">
        <v>1</v>
      </c>
      <c r="AA193" s="30">
        <v>2023</v>
      </c>
    </row>
    <row r="194" spans="1:27" ht="77.5" customHeight="1" x14ac:dyDescent="0.35">
      <c r="A194" s="28" t="s">
        <v>51</v>
      </c>
      <c r="B194" s="18" t="s">
        <v>52</v>
      </c>
      <c r="C194" s="18" t="s">
        <v>225</v>
      </c>
      <c r="D194" s="18" t="s">
        <v>276</v>
      </c>
      <c r="E194" s="42" t="s">
        <v>687</v>
      </c>
      <c r="F194" s="43">
        <v>45289</v>
      </c>
      <c r="G194" s="18" t="s">
        <v>264</v>
      </c>
      <c r="H194" s="38" t="s">
        <v>688</v>
      </c>
      <c r="I194" s="44">
        <v>8294062211</v>
      </c>
      <c r="J194" s="45" t="s">
        <v>47</v>
      </c>
      <c r="K194" s="46" t="s">
        <v>48</v>
      </c>
      <c r="L194" s="21">
        <v>860027404</v>
      </c>
      <c r="M194" s="15" t="s">
        <v>49</v>
      </c>
      <c r="N194" s="18" t="s">
        <v>689</v>
      </c>
      <c r="O194" s="16" t="s">
        <v>99</v>
      </c>
      <c r="P194" s="20"/>
      <c r="Q194" s="20">
        <f>+Tabla1513[[#This Row],[VALOR INICIAL DEL CONTRATO CON IVA]]+Tabla1513[[#This Row],[VALOR DE LAS ADICIONES CON IVA]]</f>
        <v>8294062211</v>
      </c>
      <c r="R194" s="47">
        <f>+Tabla1513[[#This Row],[FECHA TERMINACIÓN CONTRATO]]-Tabla1513[[#This Row],[FECHA INICIO CONTRATO]]</f>
        <v>365</v>
      </c>
      <c r="S194" s="16" t="s">
        <v>99</v>
      </c>
      <c r="T194" s="25"/>
      <c r="U194" s="48">
        <v>45292</v>
      </c>
      <c r="V194" s="48">
        <v>45657</v>
      </c>
      <c r="W194" s="49"/>
      <c r="X194" s="50" t="s">
        <v>39</v>
      </c>
      <c r="Y194" s="29">
        <v>0.25</v>
      </c>
      <c r="Z194" s="29">
        <v>0.97</v>
      </c>
      <c r="AA194" s="30">
        <v>2023</v>
      </c>
    </row>
    <row r="195" spans="1:27" ht="77.5" customHeight="1" x14ac:dyDescent="0.35">
      <c r="A195" s="28" t="s">
        <v>51</v>
      </c>
      <c r="B195" s="18" t="s">
        <v>309</v>
      </c>
      <c r="C195" s="18" t="s">
        <v>690</v>
      </c>
      <c r="D195" s="18" t="s">
        <v>276</v>
      </c>
      <c r="E195" s="42" t="s">
        <v>691</v>
      </c>
      <c r="F195" s="43">
        <v>45289</v>
      </c>
      <c r="G195" s="15" t="s">
        <v>96</v>
      </c>
      <c r="H195" s="38" t="s">
        <v>692</v>
      </c>
      <c r="I195" s="44">
        <v>219345727</v>
      </c>
      <c r="J195" s="45" t="s">
        <v>34</v>
      </c>
      <c r="K195" s="46" t="s">
        <v>35</v>
      </c>
      <c r="L195" s="21">
        <v>79563277</v>
      </c>
      <c r="M195" s="15"/>
      <c r="N195" s="18" t="s">
        <v>693</v>
      </c>
      <c r="O195" s="16" t="s">
        <v>99</v>
      </c>
      <c r="P195" s="20"/>
      <c r="Q195" s="20">
        <f>+Tabla1513[[#This Row],[VALOR INICIAL DEL CONTRATO CON IVA]]+Tabla1513[[#This Row],[VALOR DE LAS ADICIONES CON IVA]]</f>
        <v>219345727</v>
      </c>
      <c r="R195" s="47">
        <f>+Tabla1513[[#This Row],[FECHA TERMINACIÓN CONTRATO]]-Tabla1513[[#This Row],[FECHA INICIO CONTRATO]]</f>
        <v>363</v>
      </c>
      <c r="S195" s="16" t="s">
        <v>99</v>
      </c>
      <c r="T195" s="25"/>
      <c r="U195" s="48">
        <v>45294</v>
      </c>
      <c r="V195" s="48">
        <v>45657</v>
      </c>
      <c r="W195" s="49"/>
      <c r="X195" s="50" t="s">
        <v>39</v>
      </c>
      <c r="Y195" s="29">
        <v>0.24</v>
      </c>
      <c r="Z195" s="29">
        <v>0.24</v>
      </c>
      <c r="AA195" s="30">
        <v>2023</v>
      </c>
    </row>
    <row r="196" spans="1:27" ht="77.5" customHeight="1" x14ac:dyDescent="0.35">
      <c r="A196" s="28" t="s">
        <v>27</v>
      </c>
      <c r="B196" s="18" t="s">
        <v>28</v>
      </c>
      <c r="C196" s="18" t="s">
        <v>694</v>
      </c>
      <c r="D196" s="18" t="s">
        <v>276</v>
      </c>
      <c r="E196" s="42" t="s">
        <v>695</v>
      </c>
      <c r="F196" s="43">
        <v>45282</v>
      </c>
      <c r="G196" s="18" t="s">
        <v>32</v>
      </c>
      <c r="H196" s="38" t="s">
        <v>696</v>
      </c>
      <c r="I196" s="44">
        <v>19992000</v>
      </c>
      <c r="J196" s="45" t="s">
        <v>47</v>
      </c>
      <c r="K196" s="46" t="s">
        <v>48</v>
      </c>
      <c r="L196" s="21">
        <v>900684235</v>
      </c>
      <c r="M196" s="15" t="s">
        <v>83</v>
      </c>
      <c r="N196" s="18" t="s">
        <v>697</v>
      </c>
      <c r="O196" s="16" t="s">
        <v>99</v>
      </c>
      <c r="P196" s="20"/>
      <c r="Q196" s="20">
        <f>+Tabla1513[[#This Row],[VALOR INICIAL DEL CONTRATO CON IVA]]+Tabla1513[[#This Row],[VALOR DE LAS ADICIONES CON IVA]]</f>
        <v>19992000</v>
      </c>
      <c r="R196" s="47">
        <f>+Tabla1513[[#This Row],[FECHA TERMINACIÓN CONTRATO]]-Tabla1513[[#This Row],[FECHA INICIO CONTRATO]]</f>
        <v>365</v>
      </c>
      <c r="S196" s="16" t="s">
        <v>99</v>
      </c>
      <c r="T196" s="25"/>
      <c r="U196" s="48">
        <v>45292</v>
      </c>
      <c r="V196" s="48">
        <v>45657</v>
      </c>
      <c r="W196" s="49"/>
      <c r="X196" s="50" t="s">
        <v>39</v>
      </c>
      <c r="Y196" s="29"/>
      <c r="Z196" s="29"/>
      <c r="AA196" s="30">
        <v>2023</v>
      </c>
    </row>
    <row r="197" spans="1:27" ht="77.5" customHeight="1" x14ac:dyDescent="0.35">
      <c r="A197" s="28" t="s">
        <v>51</v>
      </c>
      <c r="B197" s="18" t="s">
        <v>52</v>
      </c>
      <c r="C197" s="18" t="s">
        <v>606</v>
      </c>
      <c r="D197" s="18" t="s">
        <v>276</v>
      </c>
      <c r="E197" s="42" t="s">
        <v>698</v>
      </c>
      <c r="F197" s="48">
        <v>45294</v>
      </c>
      <c r="G197" s="18" t="s">
        <v>209</v>
      </c>
      <c r="H197" s="38" t="s">
        <v>699</v>
      </c>
      <c r="I197" s="44">
        <v>33333527</v>
      </c>
      <c r="J197" s="45" t="s">
        <v>47</v>
      </c>
      <c r="K197" s="46" t="s">
        <v>48</v>
      </c>
      <c r="L197" s="21">
        <v>860005265</v>
      </c>
      <c r="M197" s="15" t="s">
        <v>88</v>
      </c>
      <c r="N197" s="18" t="s">
        <v>700</v>
      </c>
      <c r="O197" s="16" t="s">
        <v>99</v>
      </c>
      <c r="P197" s="20"/>
      <c r="Q197" s="20">
        <f>+Tabla1513[[#This Row],[VALOR INICIAL DEL CONTRATO CON IVA]]+Tabla1513[[#This Row],[VALOR DE LAS ADICIONES CON IVA]]</f>
        <v>33333527</v>
      </c>
      <c r="R197" s="47">
        <f>+Tabla1513[[#This Row],[FECHA TERMINACIÓN CONTRATO]]-Tabla1513[[#This Row],[FECHA INICIO CONTRATO]]</f>
        <v>363</v>
      </c>
      <c r="S197" s="16" t="s">
        <v>99</v>
      </c>
      <c r="T197" s="25"/>
      <c r="U197" s="48">
        <v>45294</v>
      </c>
      <c r="V197" s="48">
        <v>45657</v>
      </c>
      <c r="W197" s="49"/>
      <c r="X197" s="50" t="s">
        <v>39</v>
      </c>
      <c r="Y197" s="29"/>
      <c r="Z197" s="29"/>
      <c r="AA197" s="30">
        <v>2024</v>
      </c>
    </row>
    <row r="198" spans="1:27" ht="77.5" customHeight="1" x14ac:dyDescent="0.35">
      <c r="A198" s="28" t="s">
        <v>51</v>
      </c>
      <c r="B198" s="18" t="s">
        <v>52</v>
      </c>
      <c r="C198" s="18" t="s">
        <v>606</v>
      </c>
      <c r="D198" s="18" t="s">
        <v>276</v>
      </c>
      <c r="E198" s="42" t="s">
        <v>701</v>
      </c>
      <c r="F198" s="48">
        <v>45296</v>
      </c>
      <c r="G198" s="15" t="s">
        <v>96</v>
      </c>
      <c r="H198" s="38" t="s">
        <v>702</v>
      </c>
      <c r="I198" s="44">
        <v>52054022</v>
      </c>
      <c r="J198" s="45" t="s">
        <v>34</v>
      </c>
      <c r="K198" s="46" t="s">
        <v>35</v>
      </c>
      <c r="L198" s="21">
        <v>51933924</v>
      </c>
      <c r="M198" s="15"/>
      <c r="N198" s="18" t="s">
        <v>703</v>
      </c>
      <c r="O198" s="16" t="s">
        <v>99</v>
      </c>
      <c r="P198" s="20"/>
      <c r="Q198" s="20">
        <f>+Tabla1513[[#This Row],[VALOR INICIAL DEL CONTRATO CON IVA]]+Tabla1513[[#This Row],[VALOR DE LAS ADICIONES CON IVA]]</f>
        <v>52054022</v>
      </c>
      <c r="R198" s="47">
        <f>+Tabla1513[[#This Row],[FECHA TERMINACIÓN CONTRATO]]-Tabla1513[[#This Row],[FECHA INICIO CONTRATO]]</f>
        <v>1095</v>
      </c>
      <c r="S198" s="16" t="s">
        <v>99</v>
      </c>
      <c r="T198" s="25"/>
      <c r="U198" s="48">
        <v>45296</v>
      </c>
      <c r="V198" s="48">
        <v>46391</v>
      </c>
      <c r="W198" s="49"/>
      <c r="X198" s="50" t="s">
        <v>39</v>
      </c>
      <c r="Y198" s="29"/>
      <c r="Z198" s="29"/>
      <c r="AA198" s="30">
        <v>2024</v>
      </c>
    </row>
    <row r="199" spans="1:27" ht="77.5" customHeight="1" x14ac:dyDescent="0.35">
      <c r="A199" s="28" t="s">
        <v>51</v>
      </c>
      <c r="B199" s="18" t="s">
        <v>52</v>
      </c>
      <c r="C199" s="18" t="s">
        <v>606</v>
      </c>
      <c r="D199" s="18" t="s">
        <v>147</v>
      </c>
      <c r="E199" s="42" t="s">
        <v>704</v>
      </c>
      <c r="F199" s="48">
        <v>45292</v>
      </c>
      <c r="G199" s="18" t="s">
        <v>264</v>
      </c>
      <c r="H199" s="38" t="s">
        <v>705</v>
      </c>
      <c r="I199" s="44">
        <v>2106285758</v>
      </c>
      <c r="J199" s="45" t="s">
        <v>47</v>
      </c>
      <c r="K199" s="46" t="s">
        <v>48</v>
      </c>
      <c r="L199" s="21" t="s">
        <v>706</v>
      </c>
      <c r="M199" s="15" t="s">
        <v>707</v>
      </c>
      <c r="N199" s="18" t="s">
        <v>708</v>
      </c>
      <c r="O199" s="16" t="s">
        <v>99</v>
      </c>
      <c r="P199" s="20"/>
      <c r="Q199" s="20">
        <f>+Tabla1513[[#This Row],[VALOR INICIAL DEL CONTRATO CON IVA]]+Tabla1513[[#This Row],[VALOR DE LAS ADICIONES CON IVA]]</f>
        <v>2106285758</v>
      </c>
      <c r="R199" s="47">
        <f>+Tabla1513[[#This Row],[FECHA TERMINACIÓN CONTRATO]]-Tabla1513[[#This Row],[FECHA INICIO CONTRATO]]</f>
        <v>365</v>
      </c>
      <c r="S199" s="16" t="s">
        <v>99</v>
      </c>
      <c r="T199" s="25"/>
      <c r="U199" s="48">
        <v>45292</v>
      </c>
      <c r="V199" s="48">
        <v>45657</v>
      </c>
      <c r="W199" s="49"/>
      <c r="X199" s="50" t="s">
        <v>39</v>
      </c>
      <c r="Y199" s="29"/>
      <c r="Z199" s="29"/>
      <c r="AA199" s="30">
        <v>2024</v>
      </c>
    </row>
    <row r="200" spans="1:27" ht="77.5" customHeight="1" x14ac:dyDescent="0.35">
      <c r="A200" s="28" t="s">
        <v>51</v>
      </c>
      <c r="B200" s="18" t="s">
        <v>309</v>
      </c>
      <c r="C200" s="18" t="s">
        <v>511</v>
      </c>
      <c r="D200" s="18" t="s">
        <v>276</v>
      </c>
      <c r="E200" s="42" t="s">
        <v>709</v>
      </c>
      <c r="F200" s="48">
        <v>45308</v>
      </c>
      <c r="G200" s="15" t="s">
        <v>96</v>
      </c>
      <c r="H200" s="38" t="s">
        <v>710</v>
      </c>
      <c r="I200" s="44">
        <v>264506359</v>
      </c>
      <c r="J200" s="45" t="s">
        <v>47</v>
      </c>
      <c r="K200" s="46" t="s">
        <v>48</v>
      </c>
      <c r="L200" s="21">
        <v>830017209</v>
      </c>
      <c r="M200" s="15" t="s">
        <v>88</v>
      </c>
      <c r="N200" s="18" t="s">
        <v>711</v>
      </c>
      <c r="O200" s="16" t="s">
        <v>99</v>
      </c>
      <c r="P200" s="20"/>
      <c r="Q200" s="20">
        <f>+Tabla1513[[#This Row],[VALOR INICIAL DEL CONTRATO CON IVA]]+Tabla1513[[#This Row],[VALOR DE LAS ADICIONES CON IVA]]</f>
        <v>264506359</v>
      </c>
      <c r="R200" s="47">
        <f>+Tabla1513[[#This Row],[FECHA TERMINACIÓN CONTRATO]]-Tabla1513[[#This Row],[FECHA INICIO CONTRATO]]</f>
        <v>730</v>
      </c>
      <c r="S200" s="16" t="s">
        <v>99</v>
      </c>
      <c r="T200" s="25"/>
      <c r="U200" s="48">
        <v>45308</v>
      </c>
      <c r="V200" s="48">
        <v>46038</v>
      </c>
      <c r="W200" s="49"/>
      <c r="X200" s="50" t="s">
        <v>39</v>
      </c>
      <c r="Y200" s="29">
        <v>0.25</v>
      </c>
      <c r="Z200" s="29">
        <v>0</v>
      </c>
      <c r="AA200" s="30">
        <v>2024</v>
      </c>
    </row>
    <row r="201" spans="1:27" ht="77.5" customHeight="1" x14ac:dyDescent="0.35">
      <c r="A201" s="28" t="s">
        <v>51</v>
      </c>
      <c r="B201" s="18" t="s">
        <v>52</v>
      </c>
      <c r="C201" s="18" t="s">
        <v>712</v>
      </c>
      <c r="D201" s="18" t="s">
        <v>276</v>
      </c>
      <c r="E201" s="42" t="s">
        <v>713</v>
      </c>
      <c r="F201" s="48">
        <v>45313</v>
      </c>
      <c r="G201" s="15" t="s">
        <v>96</v>
      </c>
      <c r="H201" s="38" t="s">
        <v>714</v>
      </c>
      <c r="I201" s="44">
        <v>50000000</v>
      </c>
      <c r="J201" s="45" t="s">
        <v>47</v>
      </c>
      <c r="K201" s="46" t="s">
        <v>48</v>
      </c>
      <c r="L201" s="21">
        <v>830015429</v>
      </c>
      <c r="M201" s="15" t="s">
        <v>110</v>
      </c>
      <c r="N201" s="18" t="s">
        <v>715</v>
      </c>
      <c r="O201" s="16" t="s">
        <v>99</v>
      </c>
      <c r="P201" s="20"/>
      <c r="Q201" s="20">
        <f>+Tabla1513[[#This Row],[VALOR INICIAL DEL CONTRATO CON IVA]]+Tabla1513[[#This Row],[VALOR DE LAS ADICIONES CON IVA]]</f>
        <v>50000000</v>
      </c>
      <c r="R201" s="47">
        <f>+Tabla1513[[#This Row],[FECHA TERMINACIÓN CONTRATO]]-Tabla1513[[#This Row],[FECHA INICIO CONTRATO]]</f>
        <v>344</v>
      </c>
      <c r="S201" s="16" t="s">
        <v>99</v>
      </c>
      <c r="T201" s="25"/>
      <c r="U201" s="48">
        <v>45313</v>
      </c>
      <c r="V201" s="48">
        <v>45657</v>
      </c>
      <c r="W201" s="49"/>
      <c r="X201" s="50" t="s">
        <v>39</v>
      </c>
      <c r="Y201" s="29">
        <v>0.25</v>
      </c>
      <c r="Z201" s="29">
        <v>0.25</v>
      </c>
      <c r="AA201" s="30">
        <v>2024</v>
      </c>
    </row>
    <row r="202" spans="1:27" ht="77.5" customHeight="1" x14ac:dyDescent="0.35">
      <c r="A202" s="28" t="s">
        <v>51</v>
      </c>
      <c r="B202" s="18" t="s">
        <v>52</v>
      </c>
      <c r="C202" s="18" t="s">
        <v>246</v>
      </c>
      <c r="D202" s="18" t="s">
        <v>276</v>
      </c>
      <c r="E202" s="42" t="s">
        <v>716</v>
      </c>
      <c r="F202" s="48">
        <v>45308</v>
      </c>
      <c r="G202" s="15" t="s">
        <v>96</v>
      </c>
      <c r="H202" s="38" t="s">
        <v>717</v>
      </c>
      <c r="I202" s="44">
        <v>15000000</v>
      </c>
      <c r="J202" s="45" t="s">
        <v>47</v>
      </c>
      <c r="K202" s="46" t="s">
        <v>48</v>
      </c>
      <c r="L202" s="21">
        <v>860078643</v>
      </c>
      <c r="M202" s="15" t="s">
        <v>49</v>
      </c>
      <c r="N202" s="18" t="s">
        <v>718</v>
      </c>
      <c r="O202" s="16" t="s">
        <v>99</v>
      </c>
      <c r="P202" s="20"/>
      <c r="Q202" s="20">
        <f>+Tabla1513[[#This Row],[VALOR INICIAL DEL CONTRATO CON IVA]]+Tabla1513[[#This Row],[VALOR DE LAS ADICIONES CON IVA]]</f>
        <v>15000000</v>
      </c>
      <c r="R202" s="47">
        <f>+Tabla1513[[#This Row],[FECHA TERMINACIÓN CONTRATO]]-Tabla1513[[#This Row],[FECHA INICIO CONTRATO]]</f>
        <v>89</v>
      </c>
      <c r="S202" s="16" t="s">
        <v>99</v>
      </c>
      <c r="T202" s="25"/>
      <c r="U202" s="48">
        <v>45323</v>
      </c>
      <c r="V202" s="48">
        <v>45412</v>
      </c>
      <c r="W202" s="49"/>
      <c r="X202" s="50" t="s">
        <v>39</v>
      </c>
      <c r="Y202" s="29">
        <v>0.66</v>
      </c>
      <c r="Z202" s="29">
        <v>0</v>
      </c>
      <c r="AA202" s="30">
        <v>2024</v>
      </c>
    </row>
    <row r="203" spans="1:27" ht="77.5" customHeight="1" x14ac:dyDescent="0.35">
      <c r="A203" s="28" t="s">
        <v>51</v>
      </c>
      <c r="B203" s="18" t="s">
        <v>52</v>
      </c>
      <c r="C203" s="18" t="s">
        <v>606</v>
      </c>
      <c r="D203" s="18" t="s">
        <v>276</v>
      </c>
      <c r="E203" s="42" t="s">
        <v>719</v>
      </c>
      <c r="F203" s="48">
        <v>45309</v>
      </c>
      <c r="G203" s="15" t="s">
        <v>96</v>
      </c>
      <c r="H203" s="38" t="s">
        <v>720</v>
      </c>
      <c r="I203" s="44">
        <v>16829569</v>
      </c>
      <c r="J203" s="45" t="s">
        <v>47</v>
      </c>
      <c r="K203" s="46" t="s">
        <v>48</v>
      </c>
      <c r="L203" s="21">
        <v>900455314</v>
      </c>
      <c r="M203" s="15" t="s">
        <v>185</v>
      </c>
      <c r="N203" s="18" t="s">
        <v>721</v>
      </c>
      <c r="O203" s="16" t="s">
        <v>99</v>
      </c>
      <c r="P203" s="20"/>
      <c r="Q203" s="20">
        <f>+Tabla1513[[#This Row],[VALOR INICIAL DEL CONTRATO CON IVA]]+Tabla1513[[#This Row],[VALOR DE LAS ADICIONES CON IVA]]</f>
        <v>16829569</v>
      </c>
      <c r="R203" s="47">
        <f>+Tabla1513[[#This Row],[FECHA TERMINACIÓN CONTRATO]]-Tabla1513[[#This Row],[FECHA INICIO CONTRATO]]</f>
        <v>1078</v>
      </c>
      <c r="S203" s="16" t="s">
        <v>99</v>
      </c>
      <c r="T203" s="25"/>
      <c r="U203" s="48">
        <v>45309</v>
      </c>
      <c r="V203" s="48">
        <v>46387</v>
      </c>
      <c r="W203" s="49"/>
      <c r="X203" s="50" t="s">
        <v>39</v>
      </c>
      <c r="Y203" s="29"/>
      <c r="Z203" s="29"/>
      <c r="AA203" s="30">
        <v>2024</v>
      </c>
    </row>
    <row r="204" spans="1:27" ht="77.5" customHeight="1" x14ac:dyDescent="0.35">
      <c r="A204" s="28" t="s">
        <v>51</v>
      </c>
      <c r="B204" s="18" t="s">
        <v>52</v>
      </c>
      <c r="C204" s="18" t="s">
        <v>53</v>
      </c>
      <c r="D204" s="18" t="s">
        <v>94</v>
      </c>
      <c r="E204" s="42" t="s">
        <v>722</v>
      </c>
      <c r="F204" s="48">
        <v>45314</v>
      </c>
      <c r="G204" s="18" t="s">
        <v>209</v>
      </c>
      <c r="H204" s="38" t="s">
        <v>723</v>
      </c>
      <c r="I204" s="44">
        <v>384627977</v>
      </c>
      <c r="J204" s="45" t="s">
        <v>47</v>
      </c>
      <c r="K204" s="46" t="s">
        <v>48</v>
      </c>
      <c r="L204" s="21">
        <v>890900297</v>
      </c>
      <c r="M204" s="15" t="s">
        <v>49</v>
      </c>
      <c r="N204" s="18" t="s">
        <v>724</v>
      </c>
      <c r="O204" s="16" t="s">
        <v>99</v>
      </c>
      <c r="P204" s="20"/>
      <c r="Q204" s="20">
        <f>+Tabla1513[[#This Row],[VALOR INICIAL DEL CONTRATO CON IVA]]+Tabla1513[[#This Row],[VALOR DE LAS ADICIONES CON IVA]]</f>
        <v>384627977</v>
      </c>
      <c r="R204" s="47">
        <f>+Tabla1513[[#This Row],[FECHA TERMINACIÓN CONTRATO]]-Tabla1513[[#This Row],[FECHA INICIO CONTRATO]]</f>
        <v>90</v>
      </c>
      <c r="S204" s="16" t="s">
        <v>99</v>
      </c>
      <c r="T204" s="25"/>
      <c r="U204" s="48">
        <v>45348</v>
      </c>
      <c r="V204" s="48">
        <v>45438</v>
      </c>
      <c r="W204" s="49"/>
      <c r="X204" s="50" t="s">
        <v>39</v>
      </c>
      <c r="Y204" s="29">
        <v>0.5</v>
      </c>
      <c r="Z204" s="29">
        <v>0.51</v>
      </c>
      <c r="AA204" s="30">
        <v>2024</v>
      </c>
    </row>
    <row r="205" spans="1:27" ht="77.5" customHeight="1" x14ac:dyDescent="0.35">
      <c r="A205" s="28" t="s">
        <v>51</v>
      </c>
      <c r="B205" s="18" t="s">
        <v>309</v>
      </c>
      <c r="C205" s="18" t="s">
        <v>511</v>
      </c>
      <c r="D205" s="18" t="s">
        <v>276</v>
      </c>
      <c r="E205" s="42" t="s">
        <v>725</v>
      </c>
      <c r="F205" s="48">
        <v>45320</v>
      </c>
      <c r="G205" s="15" t="s">
        <v>96</v>
      </c>
      <c r="H205" s="38" t="s">
        <v>726</v>
      </c>
      <c r="I205" s="44">
        <v>44182320</v>
      </c>
      <c r="J205" s="45" t="s">
        <v>47</v>
      </c>
      <c r="K205" s="46" t="s">
        <v>48</v>
      </c>
      <c r="L205" s="21">
        <v>830099102</v>
      </c>
      <c r="M205" s="15" t="s">
        <v>49</v>
      </c>
      <c r="N205" s="18" t="s">
        <v>727</v>
      </c>
      <c r="O205" s="16" t="s">
        <v>99</v>
      </c>
      <c r="P205" s="20"/>
      <c r="Q205" s="20">
        <f>+Tabla1513[[#This Row],[VALOR INICIAL DEL CONTRATO CON IVA]]+Tabla1513[[#This Row],[VALOR DE LAS ADICIONES CON IVA]]</f>
        <v>44182320</v>
      </c>
      <c r="R205" s="47">
        <f>+Tabla1513[[#This Row],[FECHA TERMINACIÓN CONTRATO]]-Tabla1513[[#This Row],[FECHA INICIO CONTRATO]]</f>
        <v>365</v>
      </c>
      <c r="S205" s="16" t="s">
        <v>99</v>
      </c>
      <c r="T205" s="25"/>
      <c r="U205" s="48">
        <v>45334</v>
      </c>
      <c r="V205" s="48">
        <v>45699</v>
      </c>
      <c r="W205" s="49"/>
      <c r="X205" s="50" t="s">
        <v>39</v>
      </c>
      <c r="Y205" s="29">
        <v>0.16</v>
      </c>
      <c r="Z205" s="29">
        <v>0</v>
      </c>
      <c r="AA205" s="30">
        <v>2024</v>
      </c>
    </row>
    <row r="206" spans="1:27" ht="77.5" customHeight="1" x14ac:dyDescent="0.35">
      <c r="A206" s="28" t="s">
        <v>51</v>
      </c>
      <c r="B206" s="18" t="s">
        <v>52</v>
      </c>
      <c r="C206" s="18" t="s">
        <v>606</v>
      </c>
      <c r="D206" s="18" t="s">
        <v>276</v>
      </c>
      <c r="E206" s="42" t="s">
        <v>728</v>
      </c>
      <c r="F206" s="48">
        <v>45320</v>
      </c>
      <c r="G206" s="15" t="s">
        <v>216</v>
      </c>
      <c r="H206" s="38" t="s">
        <v>729</v>
      </c>
      <c r="I206" s="44">
        <v>23983514</v>
      </c>
      <c r="J206" s="45" t="s">
        <v>47</v>
      </c>
      <c r="K206" s="46" t="s">
        <v>48</v>
      </c>
      <c r="L206" s="21">
        <v>830136091</v>
      </c>
      <c r="M206" s="15" t="s">
        <v>114</v>
      </c>
      <c r="N206" s="18" t="s">
        <v>730</v>
      </c>
      <c r="O206" s="16" t="s">
        <v>99</v>
      </c>
      <c r="P206" s="20"/>
      <c r="Q206" s="20">
        <f>+Tabla1513[[#This Row],[VALOR INICIAL DEL CONTRATO CON IVA]]+Tabla1513[[#This Row],[VALOR DE LAS ADICIONES CON IVA]]</f>
        <v>23983514</v>
      </c>
      <c r="R206" s="47">
        <f>+Tabla1513[[#This Row],[FECHA TERMINACIÓN CONTRATO]]-Tabla1513[[#This Row],[FECHA INICIO CONTRATO]]</f>
        <v>337</v>
      </c>
      <c r="S206" s="16" t="s">
        <v>99</v>
      </c>
      <c r="T206" s="25"/>
      <c r="U206" s="48">
        <v>45320</v>
      </c>
      <c r="V206" s="48">
        <v>45657</v>
      </c>
      <c r="W206" s="49"/>
      <c r="X206" s="50" t="s">
        <v>39</v>
      </c>
      <c r="Y206" s="29"/>
      <c r="Z206" s="29"/>
      <c r="AA206" s="30">
        <v>2024</v>
      </c>
    </row>
    <row r="207" spans="1:27" ht="77.5" customHeight="1" x14ac:dyDescent="0.35">
      <c r="A207" s="28" t="s">
        <v>51</v>
      </c>
      <c r="B207" s="18" t="s">
        <v>158</v>
      </c>
      <c r="C207" s="18" t="s">
        <v>731</v>
      </c>
      <c r="D207" s="18" t="s">
        <v>276</v>
      </c>
      <c r="E207" s="42" t="s">
        <v>732</v>
      </c>
      <c r="F207" s="48">
        <v>45320</v>
      </c>
      <c r="G207" s="15" t="s">
        <v>96</v>
      </c>
      <c r="H207" s="38" t="s">
        <v>733</v>
      </c>
      <c r="I207" s="44">
        <v>268940000</v>
      </c>
      <c r="J207" s="45" t="s">
        <v>47</v>
      </c>
      <c r="K207" s="46" t="s">
        <v>48</v>
      </c>
      <c r="L207" s="21">
        <v>830114663</v>
      </c>
      <c r="M207" s="15" t="s">
        <v>67</v>
      </c>
      <c r="N207" s="18" t="s">
        <v>734</v>
      </c>
      <c r="O207" s="16" t="s">
        <v>99</v>
      </c>
      <c r="P207" s="20"/>
      <c r="Q207" s="20">
        <f>+Tabla1513[[#This Row],[VALOR INICIAL DEL CONTRATO CON IVA]]+Tabla1513[[#This Row],[VALOR DE LAS ADICIONES CON IVA]]</f>
        <v>268940000</v>
      </c>
      <c r="R207" s="47">
        <f>+Tabla1513[[#This Row],[FECHA TERMINACIÓN CONTRATO]]-Tabla1513[[#This Row],[FECHA INICIO CONTRATO]]</f>
        <v>314</v>
      </c>
      <c r="S207" s="16" t="s">
        <v>99</v>
      </c>
      <c r="T207" s="25"/>
      <c r="U207" s="48">
        <v>45343</v>
      </c>
      <c r="V207" s="48">
        <v>45657</v>
      </c>
      <c r="W207" s="49"/>
      <c r="X207" s="50" t="s">
        <v>39</v>
      </c>
      <c r="Y207" s="29">
        <v>0.04</v>
      </c>
      <c r="Z207" s="29">
        <v>0.01</v>
      </c>
      <c r="AA207" s="30">
        <v>2024</v>
      </c>
    </row>
    <row r="208" spans="1:27" ht="77.5" customHeight="1" x14ac:dyDescent="0.35">
      <c r="A208" s="28" t="s">
        <v>51</v>
      </c>
      <c r="B208" s="18" t="s">
        <v>158</v>
      </c>
      <c r="C208" s="18" t="s">
        <v>731</v>
      </c>
      <c r="D208" s="18" t="s">
        <v>276</v>
      </c>
      <c r="E208" s="42" t="s">
        <v>735</v>
      </c>
      <c r="F208" s="48">
        <v>45320</v>
      </c>
      <c r="G208" s="15" t="s">
        <v>96</v>
      </c>
      <c r="H208" s="38" t="s">
        <v>733</v>
      </c>
      <c r="I208" s="44">
        <v>314160000</v>
      </c>
      <c r="J208" s="45" t="s">
        <v>47</v>
      </c>
      <c r="K208" s="46" t="s">
        <v>48</v>
      </c>
      <c r="L208" s="21">
        <v>830021370</v>
      </c>
      <c r="M208" s="15" t="s">
        <v>49</v>
      </c>
      <c r="N208" s="18" t="s">
        <v>736</v>
      </c>
      <c r="O208" s="16" t="s">
        <v>99</v>
      </c>
      <c r="P208" s="20"/>
      <c r="Q208" s="20">
        <f>+Tabla1513[[#This Row],[VALOR INICIAL DEL CONTRATO CON IVA]]+Tabla1513[[#This Row],[VALOR DE LAS ADICIONES CON IVA]]</f>
        <v>314160000</v>
      </c>
      <c r="R208" s="47">
        <f>+Tabla1513[[#This Row],[FECHA TERMINACIÓN CONTRATO]]-Tabla1513[[#This Row],[FECHA INICIO CONTRATO]]</f>
        <v>309</v>
      </c>
      <c r="S208" s="16" t="s">
        <v>99</v>
      </c>
      <c r="T208" s="25"/>
      <c r="U208" s="48">
        <v>45348</v>
      </c>
      <c r="V208" s="48">
        <v>45657</v>
      </c>
      <c r="W208" s="49"/>
      <c r="X208" s="50" t="s">
        <v>39</v>
      </c>
      <c r="Y208" s="29">
        <v>0.03</v>
      </c>
      <c r="Z208" s="29">
        <v>0.01</v>
      </c>
      <c r="AA208" s="30">
        <v>2024</v>
      </c>
    </row>
    <row r="209" spans="1:27" ht="77.5" customHeight="1" x14ac:dyDescent="0.35">
      <c r="A209" s="28" t="s">
        <v>51</v>
      </c>
      <c r="B209" s="18" t="s">
        <v>158</v>
      </c>
      <c r="C209" s="18" t="s">
        <v>731</v>
      </c>
      <c r="D209" s="18" t="s">
        <v>276</v>
      </c>
      <c r="E209" s="42" t="s">
        <v>737</v>
      </c>
      <c r="F209" s="48">
        <v>45322</v>
      </c>
      <c r="G209" s="15" t="s">
        <v>96</v>
      </c>
      <c r="H209" s="38" t="s">
        <v>733</v>
      </c>
      <c r="I209" s="44">
        <v>232050000</v>
      </c>
      <c r="J209" s="45" t="s">
        <v>47</v>
      </c>
      <c r="K209" s="46" t="s">
        <v>48</v>
      </c>
      <c r="L209" s="21">
        <v>830500635</v>
      </c>
      <c r="M209" s="15" t="s">
        <v>83</v>
      </c>
      <c r="N209" s="18" t="s">
        <v>738</v>
      </c>
      <c r="O209" s="16" t="s">
        <v>99</v>
      </c>
      <c r="P209" s="20"/>
      <c r="Q209" s="20">
        <f>+Tabla1513[[#This Row],[VALOR INICIAL DEL CONTRATO CON IVA]]+Tabla1513[[#This Row],[VALOR DE LAS ADICIONES CON IVA]]</f>
        <v>232050000</v>
      </c>
      <c r="R209" s="47">
        <f>+Tabla1513[[#This Row],[FECHA TERMINACIÓN CONTRATO]]-Tabla1513[[#This Row],[FECHA INICIO CONTRATO]]</f>
        <v>314</v>
      </c>
      <c r="S209" s="16" t="s">
        <v>99</v>
      </c>
      <c r="T209" s="25"/>
      <c r="U209" s="48">
        <v>45343</v>
      </c>
      <c r="V209" s="48">
        <v>45657</v>
      </c>
      <c r="W209" s="49"/>
      <c r="X209" s="50" t="s">
        <v>39</v>
      </c>
      <c r="Y209" s="29">
        <v>0.03</v>
      </c>
      <c r="Z209" s="29">
        <v>0.01</v>
      </c>
      <c r="AA209" s="30">
        <v>2024</v>
      </c>
    </row>
    <row r="210" spans="1:27" ht="77.5" customHeight="1" x14ac:dyDescent="0.35">
      <c r="A210" s="28" t="s">
        <v>51</v>
      </c>
      <c r="B210" s="18" t="s">
        <v>158</v>
      </c>
      <c r="C210" s="18" t="s">
        <v>731</v>
      </c>
      <c r="D210" s="18" t="s">
        <v>276</v>
      </c>
      <c r="E210" s="42" t="s">
        <v>739</v>
      </c>
      <c r="F210" s="48">
        <v>45322</v>
      </c>
      <c r="G210" s="15" t="s">
        <v>96</v>
      </c>
      <c r="H210" s="38" t="s">
        <v>740</v>
      </c>
      <c r="I210" s="44">
        <v>59500000</v>
      </c>
      <c r="J210" s="45" t="s">
        <v>47</v>
      </c>
      <c r="K210" s="46" t="s">
        <v>48</v>
      </c>
      <c r="L210" s="21">
        <v>900239271</v>
      </c>
      <c r="M210" s="15" t="s">
        <v>49</v>
      </c>
      <c r="N210" s="18" t="s">
        <v>557</v>
      </c>
      <c r="O210" s="16" t="s">
        <v>99</v>
      </c>
      <c r="P210" s="20"/>
      <c r="Q210" s="20">
        <f>+Tabla1513[[#This Row],[VALOR INICIAL DEL CONTRATO CON IVA]]+Tabla1513[[#This Row],[VALOR DE LAS ADICIONES CON IVA]]</f>
        <v>59500000</v>
      </c>
      <c r="R210" s="47">
        <f>+Tabla1513[[#This Row],[FECHA TERMINACIÓN CONTRATO]]-Tabla1513[[#This Row],[FECHA INICIO CONTRATO]]</f>
        <v>335</v>
      </c>
      <c r="S210" s="16" t="s">
        <v>99</v>
      </c>
      <c r="T210" s="25"/>
      <c r="U210" s="48">
        <v>45322</v>
      </c>
      <c r="V210" s="48">
        <v>45657</v>
      </c>
      <c r="W210" s="49"/>
      <c r="X210" s="50" t="s">
        <v>39</v>
      </c>
      <c r="Y210" s="29">
        <v>0.05</v>
      </c>
      <c r="Z210" s="29">
        <v>0</v>
      </c>
      <c r="AA210" s="30">
        <v>2024</v>
      </c>
    </row>
    <row r="211" spans="1:27" ht="77.5" customHeight="1" x14ac:dyDescent="0.35">
      <c r="A211" s="28" t="s">
        <v>51</v>
      </c>
      <c r="B211" s="18" t="s">
        <v>158</v>
      </c>
      <c r="C211" s="18" t="s">
        <v>731</v>
      </c>
      <c r="D211" s="18" t="s">
        <v>276</v>
      </c>
      <c r="E211" s="42" t="s">
        <v>741</v>
      </c>
      <c r="F211" s="48">
        <v>45322</v>
      </c>
      <c r="G211" s="15" t="s">
        <v>96</v>
      </c>
      <c r="H211" s="38" t="s">
        <v>733</v>
      </c>
      <c r="I211" s="44">
        <v>261800000</v>
      </c>
      <c r="J211" s="45" t="s">
        <v>47</v>
      </c>
      <c r="K211" s="46" t="s">
        <v>48</v>
      </c>
      <c r="L211" s="21">
        <v>900474600</v>
      </c>
      <c r="M211" s="15" t="s">
        <v>88</v>
      </c>
      <c r="N211" s="18" t="s">
        <v>742</v>
      </c>
      <c r="O211" s="16" t="s">
        <v>99</v>
      </c>
      <c r="P211" s="20"/>
      <c r="Q211" s="20">
        <f>+Tabla1513[[#This Row],[VALOR INICIAL DEL CONTRATO CON IVA]]+Tabla1513[[#This Row],[VALOR DE LAS ADICIONES CON IVA]]</f>
        <v>261800000</v>
      </c>
      <c r="R211" s="47">
        <f>+Tabla1513[[#This Row],[FECHA TERMINACIÓN CONTRATO]]-Tabla1513[[#This Row],[FECHA INICIO CONTRATO]]</f>
        <v>314</v>
      </c>
      <c r="S211" s="16" t="s">
        <v>99</v>
      </c>
      <c r="T211" s="25"/>
      <c r="U211" s="48">
        <v>45343</v>
      </c>
      <c r="V211" s="48">
        <v>45657</v>
      </c>
      <c r="W211" s="49"/>
      <c r="X211" s="50" t="s">
        <v>39</v>
      </c>
      <c r="Y211" s="29">
        <v>0.05</v>
      </c>
      <c r="Z211" s="29">
        <v>0.03</v>
      </c>
      <c r="AA211" s="30">
        <v>2024</v>
      </c>
    </row>
    <row r="212" spans="1:27" ht="77.5" customHeight="1" x14ac:dyDescent="0.35">
      <c r="A212" s="28" t="s">
        <v>51</v>
      </c>
      <c r="B212" s="18" t="s">
        <v>158</v>
      </c>
      <c r="C212" s="18" t="s">
        <v>731</v>
      </c>
      <c r="D212" s="18" t="s">
        <v>276</v>
      </c>
      <c r="E212" s="42" t="s">
        <v>743</v>
      </c>
      <c r="F212" s="48">
        <v>45322</v>
      </c>
      <c r="G212" s="15" t="s">
        <v>96</v>
      </c>
      <c r="H212" s="38" t="s">
        <v>733</v>
      </c>
      <c r="I212" s="44">
        <v>35700000</v>
      </c>
      <c r="J212" s="45" t="s">
        <v>47</v>
      </c>
      <c r="K212" s="46" t="s">
        <v>48</v>
      </c>
      <c r="L212" s="21">
        <v>901046977</v>
      </c>
      <c r="M212" s="15" t="s">
        <v>124</v>
      </c>
      <c r="N212" s="18" t="s">
        <v>744</v>
      </c>
      <c r="O212" s="16" t="s">
        <v>99</v>
      </c>
      <c r="P212" s="20"/>
      <c r="Q212" s="20">
        <f>+Tabla1513[[#This Row],[VALOR INICIAL DEL CONTRATO CON IVA]]+Tabla1513[[#This Row],[VALOR DE LAS ADICIONES CON IVA]]</f>
        <v>35700000</v>
      </c>
      <c r="R212" s="47">
        <f>+Tabla1513[[#This Row],[FECHA TERMINACIÓN CONTRATO]]-Tabla1513[[#This Row],[FECHA INICIO CONTRATO]]</f>
        <v>335</v>
      </c>
      <c r="S212" s="16" t="s">
        <v>99</v>
      </c>
      <c r="T212" s="25"/>
      <c r="U212" s="48">
        <v>45322</v>
      </c>
      <c r="V212" s="48">
        <v>45657</v>
      </c>
      <c r="W212" s="49"/>
      <c r="X212" s="50" t="s">
        <v>39</v>
      </c>
      <c r="Y212" s="29">
        <v>0.15</v>
      </c>
      <c r="Z212" s="29">
        <v>0.13</v>
      </c>
      <c r="AA212" s="30">
        <v>2024</v>
      </c>
    </row>
    <row r="213" spans="1:27" ht="77.5" customHeight="1" x14ac:dyDescent="0.35">
      <c r="A213" s="28" t="s">
        <v>51</v>
      </c>
      <c r="B213" s="18" t="s">
        <v>158</v>
      </c>
      <c r="C213" s="18" t="s">
        <v>745</v>
      </c>
      <c r="D213" s="18" t="s">
        <v>276</v>
      </c>
      <c r="E213" s="42" t="s">
        <v>746</v>
      </c>
      <c r="F213" s="48">
        <v>45324</v>
      </c>
      <c r="G213" s="15" t="s">
        <v>96</v>
      </c>
      <c r="H213" s="38" t="s">
        <v>747</v>
      </c>
      <c r="I213" s="44">
        <v>29750000</v>
      </c>
      <c r="J213" s="45" t="s">
        <v>47</v>
      </c>
      <c r="K213" s="46" t="s">
        <v>48</v>
      </c>
      <c r="L213" s="21">
        <v>900083625</v>
      </c>
      <c r="M213" s="15" t="s">
        <v>83</v>
      </c>
      <c r="N213" s="18" t="s">
        <v>748</v>
      </c>
      <c r="O213" s="16" t="s">
        <v>99</v>
      </c>
      <c r="P213" s="20"/>
      <c r="Q213" s="20">
        <f>+Tabla1513[[#This Row],[VALOR INICIAL DEL CONTRATO CON IVA]]+Tabla1513[[#This Row],[VALOR DE LAS ADICIONES CON IVA]]</f>
        <v>29750000</v>
      </c>
      <c r="R213" s="47">
        <f>+Tabla1513[[#This Row],[FECHA TERMINACIÓN CONTRATO]]-Tabla1513[[#This Row],[FECHA INICIO CONTRATO]]</f>
        <v>365</v>
      </c>
      <c r="S213" s="16" t="s">
        <v>99</v>
      </c>
      <c r="T213" s="25"/>
      <c r="U213" s="48">
        <v>45324</v>
      </c>
      <c r="V213" s="48">
        <v>45689</v>
      </c>
      <c r="W213" s="49"/>
      <c r="X213" s="50" t="s">
        <v>39</v>
      </c>
      <c r="Y213" s="29">
        <v>0.14000000000000001</v>
      </c>
      <c r="Z213" s="29">
        <v>0</v>
      </c>
      <c r="AA213" s="30">
        <v>2024</v>
      </c>
    </row>
    <row r="214" spans="1:27" ht="77.5" customHeight="1" x14ac:dyDescent="0.35">
      <c r="A214" s="28" t="s">
        <v>51</v>
      </c>
      <c r="B214" s="18" t="s">
        <v>28</v>
      </c>
      <c r="C214" s="18" t="s">
        <v>749</v>
      </c>
      <c r="D214" s="18" t="s">
        <v>94</v>
      </c>
      <c r="E214" s="42" t="s">
        <v>750</v>
      </c>
      <c r="F214" s="48">
        <v>45328</v>
      </c>
      <c r="G214" s="15" t="s">
        <v>96</v>
      </c>
      <c r="H214" s="38" t="s">
        <v>751</v>
      </c>
      <c r="I214" s="44">
        <v>292509730</v>
      </c>
      <c r="J214" s="45" t="s">
        <v>47</v>
      </c>
      <c r="K214" s="46" t="s">
        <v>48</v>
      </c>
      <c r="L214" s="21">
        <v>900068916</v>
      </c>
      <c r="M214" s="15" t="s">
        <v>72</v>
      </c>
      <c r="N214" s="18" t="s">
        <v>752</v>
      </c>
      <c r="O214" s="16" t="s">
        <v>99</v>
      </c>
      <c r="P214" s="20"/>
      <c r="Q214" s="20">
        <f>+Tabla1513[[#This Row],[VALOR INICIAL DEL CONTRATO CON IVA]]+Tabla1513[[#This Row],[VALOR DE LAS ADICIONES CON IVA]]</f>
        <v>292509730</v>
      </c>
      <c r="R214" s="47">
        <f>+Tabla1513[[#This Row],[FECHA TERMINACIÓN CONTRATO]]-Tabla1513[[#This Row],[FECHA INICIO CONTRATO]]</f>
        <v>329</v>
      </c>
      <c r="S214" s="16" t="s">
        <v>99</v>
      </c>
      <c r="T214" s="25"/>
      <c r="U214" s="48">
        <v>45328</v>
      </c>
      <c r="V214" s="48">
        <v>45657</v>
      </c>
      <c r="W214" s="49"/>
      <c r="X214" s="50" t="s">
        <v>39</v>
      </c>
      <c r="Y214" s="29">
        <v>0.41</v>
      </c>
      <c r="Z214" s="29">
        <v>0.02</v>
      </c>
      <c r="AA214" s="30">
        <v>2024</v>
      </c>
    </row>
    <row r="215" spans="1:27" ht="77.5" customHeight="1" x14ac:dyDescent="0.35">
      <c r="A215" s="28" t="s">
        <v>51</v>
      </c>
      <c r="B215" s="18" t="s">
        <v>158</v>
      </c>
      <c r="C215" s="18" t="s">
        <v>745</v>
      </c>
      <c r="D215" s="18" t="s">
        <v>276</v>
      </c>
      <c r="E215" s="42" t="s">
        <v>753</v>
      </c>
      <c r="F215" s="48">
        <v>45329</v>
      </c>
      <c r="G215" s="15" t="s">
        <v>96</v>
      </c>
      <c r="H215" s="38" t="s">
        <v>754</v>
      </c>
      <c r="I215" s="44">
        <v>35700000</v>
      </c>
      <c r="J215" s="45" t="s">
        <v>47</v>
      </c>
      <c r="K215" s="46" t="s">
        <v>48</v>
      </c>
      <c r="L215" s="21">
        <v>890111390</v>
      </c>
      <c r="M215" s="15" t="s">
        <v>83</v>
      </c>
      <c r="N215" s="18" t="s">
        <v>755</v>
      </c>
      <c r="O215" s="16" t="s">
        <v>99</v>
      </c>
      <c r="P215" s="20"/>
      <c r="Q215" s="20">
        <f>+Tabla1513[[#This Row],[VALOR INICIAL DEL CONTRATO CON IVA]]+Tabla1513[[#This Row],[VALOR DE LAS ADICIONES CON IVA]]</f>
        <v>35700000</v>
      </c>
      <c r="R215" s="47">
        <f>+Tabla1513[[#This Row],[FECHA TERMINACIÓN CONTRATO]]-Tabla1513[[#This Row],[FECHA INICIO CONTRATO]]</f>
        <v>328</v>
      </c>
      <c r="S215" s="16" t="s">
        <v>99</v>
      </c>
      <c r="T215" s="25"/>
      <c r="U215" s="48">
        <v>45329</v>
      </c>
      <c r="V215" s="48">
        <v>45657</v>
      </c>
      <c r="W215" s="49"/>
      <c r="X215" s="50" t="s">
        <v>39</v>
      </c>
      <c r="Y215" s="29">
        <v>0</v>
      </c>
      <c r="Z215" s="29">
        <v>0</v>
      </c>
      <c r="AA215" s="30">
        <v>2024</v>
      </c>
    </row>
    <row r="216" spans="1:27" ht="77.5" customHeight="1" x14ac:dyDescent="0.35">
      <c r="A216" s="28" t="s">
        <v>51</v>
      </c>
      <c r="B216" s="18" t="s">
        <v>158</v>
      </c>
      <c r="C216" s="18" t="s">
        <v>731</v>
      </c>
      <c r="D216" s="18" t="s">
        <v>276</v>
      </c>
      <c r="E216" s="42" t="s">
        <v>756</v>
      </c>
      <c r="F216" s="48">
        <v>45329</v>
      </c>
      <c r="G216" s="15" t="s">
        <v>96</v>
      </c>
      <c r="H216" s="38" t="s">
        <v>757</v>
      </c>
      <c r="I216" s="44">
        <v>23800000</v>
      </c>
      <c r="J216" s="45" t="s">
        <v>47</v>
      </c>
      <c r="K216" s="46" t="s">
        <v>48</v>
      </c>
      <c r="L216" s="21">
        <v>830076669</v>
      </c>
      <c r="M216" s="15" t="s">
        <v>67</v>
      </c>
      <c r="N216" s="18" t="s">
        <v>758</v>
      </c>
      <c r="O216" s="16" t="s">
        <v>99</v>
      </c>
      <c r="P216" s="20"/>
      <c r="Q216" s="20">
        <f>+Tabla1513[[#This Row],[VALOR INICIAL DEL CONTRATO CON IVA]]+Tabla1513[[#This Row],[VALOR DE LAS ADICIONES CON IVA]]</f>
        <v>23800000</v>
      </c>
      <c r="R216" s="47">
        <f>+Tabla1513[[#This Row],[FECHA TERMINACIÓN CONTRATO]]-Tabla1513[[#This Row],[FECHA INICIO CONTRATO]]</f>
        <v>328</v>
      </c>
      <c r="S216" s="16" t="s">
        <v>99</v>
      </c>
      <c r="T216" s="25"/>
      <c r="U216" s="48">
        <v>45329</v>
      </c>
      <c r="V216" s="48">
        <v>45657</v>
      </c>
      <c r="W216" s="49"/>
      <c r="X216" s="50" t="s">
        <v>39</v>
      </c>
      <c r="Y216" s="29">
        <v>0</v>
      </c>
      <c r="Z216" s="29">
        <v>0</v>
      </c>
      <c r="AA216" s="30">
        <v>2024</v>
      </c>
    </row>
    <row r="217" spans="1:27" ht="77.5" customHeight="1" x14ac:dyDescent="0.35">
      <c r="A217" s="28" t="s">
        <v>51</v>
      </c>
      <c r="B217" s="18" t="s">
        <v>52</v>
      </c>
      <c r="C217" s="18" t="s">
        <v>606</v>
      </c>
      <c r="D217" s="18" t="s">
        <v>276</v>
      </c>
      <c r="E217" s="42" t="s">
        <v>759</v>
      </c>
      <c r="F217" s="48">
        <v>45329</v>
      </c>
      <c r="G217" s="18" t="s">
        <v>209</v>
      </c>
      <c r="H217" s="38" t="s">
        <v>760</v>
      </c>
      <c r="I217" s="44">
        <v>6274870</v>
      </c>
      <c r="J217" s="45" t="s">
        <v>47</v>
      </c>
      <c r="K217" s="46" t="s">
        <v>48</v>
      </c>
      <c r="L217" s="21">
        <v>900077267</v>
      </c>
      <c r="M217" s="15" t="s">
        <v>185</v>
      </c>
      <c r="N217" s="18" t="s">
        <v>761</v>
      </c>
      <c r="O217" s="16" t="s">
        <v>99</v>
      </c>
      <c r="P217" s="20"/>
      <c r="Q217" s="20">
        <f>+Tabla1513[[#This Row],[VALOR INICIAL DEL CONTRATO CON IVA]]+Tabla1513[[#This Row],[VALOR DE LAS ADICIONES CON IVA]]</f>
        <v>6274870</v>
      </c>
      <c r="R217" s="47">
        <f>+Tabla1513[[#This Row],[FECHA TERMINACIÓN CONTRATO]]-Tabla1513[[#This Row],[FECHA INICIO CONTRATO]]</f>
        <v>2</v>
      </c>
      <c r="S217" s="16" t="s">
        <v>99</v>
      </c>
      <c r="T217" s="25"/>
      <c r="U217" s="48">
        <v>45329</v>
      </c>
      <c r="V217" s="48">
        <v>45331</v>
      </c>
      <c r="W217" s="49"/>
      <c r="X217" s="50" t="s">
        <v>762</v>
      </c>
      <c r="Y217" s="29"/>
      <c r="Z217" s="29"/>
      <c r="AA217" s="30">
        <v>2024</v>
      </c>
    </row>
    <row r="218" spans="1:27" ht="77.5" customHeight="1" x14ac:dyDescent="0.35">
      <c r="A218" s="28" t="s">
        <v>51</v>
      </c>
      <c r="B218" s="18" t="s">
        <v>158</v>
      </c>
      <c r="C218" s="18" t="s">
        <v>731</v>
      </c>
      <c r="D218" s="18" t="s">
        <v>276</v>
      </c>
      <c r="E218" s="42" t="s">
        <v>763</v>
      </c>
      <c r="F218" s="48">
        <v>45329</v>
      </c>
      <c r="G218" s="15" t="s">
        <v>96</v>
      </c>
      <c r="H218" s="38" t="s">
        <v>733</v>
      </c>
      <c r="I218" s="44">
        <v>404600000</v>
      </c>
      <c r="J218" s="45" t="s">
        <v>47</v>
      </c>
      <c r="K218" s="46" t="s">
        <v>48</v>
      </c>
      <c r="L218" s="21">
        <v>901399147</v>
      </c>
      <c r="M218" s="15" t="s">
        <v>185</v>
      </c>
      <c r="N218" s="18" t="s">
        <v>764</v>
      </c>
      <c r="O218" s="16" t="s">
        <v>99</v>
      </c>
      <c r="P218" s="20"/>
      <c r="Q218" s="20">
        <f>+Tabla1513[[#This Row],[VALOR INICIAL DEL CONTRATO CON IVA]]+Tabla1513[[#This Row],[VALOR DE LAS ADICIONES CON IVA]]</f>
        <v>404600000</v>
      </c>
      <c r="R218" s="47">
        <f>+Tabla1513[[#This Row],[FECHA TERMINACIÓN CONTRATO]]-Tabla1513[[#This Row],[FECHA INICIO CONTRATO]]</f>
        <v>309</v>
      </c>
      <c r="S218" s="16" t="s">
        <v>99</v>
      </c>
      <c r="T218" s="25"/>
      <c r="U218" s="48">
        <v>45348</v>
      </c>
      <c r="V218" s="48">
        <v>45657</v>
      </c>
      <c r="W218" s="49"/>
      <c r="X218" s="50" t="s">
        <v>39</v>
      </c>
      <c r="Y218" s="29">
        <v>0.02</v>
      </c>
      <c r="Z218" s="29">
        <v>0.01</v>
      </c>
      <c r="AA218" s="30">
        <v>2024</v>
      </c>
    </row>
    <row r="219" spans="1:27" ht="77.5" customHeight="1" x14ac:dyDescent="0.35">
      <c r="A219" s="28" t="s">
        <v>51</v>
      </c>
      <c r="B219" s="18" t="s">
        <v>52</v>
      </c>
      <c r="C219" s="18" t="s">
        <v>246</v>
      </c>
      <c r="D219" s="18" t="s">
        <v>276</v>
      </c>
      <c r="E219" s="42" t="s">
        <v>765</v>
      </c>
      <c r="F219" s="48">
        <v>45329</v>
      </c>
      <c r="G219" s="15" t="s">
        <v>96</v>
      </c>
      <c r="H219" s="38" t="s">
        <v>766</v>
      </c>
      <c r="I219" s="44">
        <v>65000000</v>
      </c>
      <c r="J219" s="45" t="s">
        <v>47</v>
      </c>
      <c r="K219" s="46" t="s">
        <v>48</v>
      </c>
      <c r="L219" s="21">
        <v>860076579</v>
      </c>
      <c r="M219" s="15" t="s">
        <v>72</v>
      </c>
      <c r="N219" s="18" t="s">
        <v>767</v>
      </c>
      <c r="O219" s="16" t="s">
        <v>99</v>
      </c>
      <c r="P219" s="20"/>
      <c r="Q219" s="20">
        <f>+Tabla1513[[#This Row],[VALOR INICIAL DEL CONTRATO CON IVA]]+Tabla1513[[#This Row],[VALOR DE LAS ADICIONES CON IVA]]</f>
        <v>65000000</v>
      </c>
      <c r="R219" s="47">
        <f>+Tabla1513[[#This Row],[FECHA TERMINACIÓN CONTRATO]]-Tabla1513[[#This Row],[FECHA INICIO CONTRATO]]</f>
        <v>327</v>
      </c>
      <c r="S219" s="16" t="s">
        <v>99</v>
      </c>
      <c r="T219" s="25"/>
      <c r="U219" s="48">
        <v>45330</v>
      </c>
      <c r="V219" s="48">
        <v>45657</v>
      </c>
      <c r="W219" s="49"/>
      <c r="X219" s="50" t="s">
        <v>39</v>
      </c>
      <c r="Y219" s="29">
        <v>0.16</v>
      </c>
      <c r="Z219" s="29">
        <v>0</v>
      </c>
      <c r="AA219" s="30">
        <v>2024</v>
      </c>
    </row>
    <row r="220" spans="1:27" ht="77.5" customHeight="1" x14ac:dyDescent="0.35">
      <c r="A220" s="28" t="s">
        <v>51</v>
      </c>
      <c r="B220" s="18" t="s">
        <v>52</v>
      </c>
      <c r="C220" s="15" t="s">
        <v>287</v>
      </c>
      <c r="D220" s="18" t="s">
        <v>276</v>
      </c>
      <c r="E220" s="42" t="s">
        <v>768</v>
      </c>
      <c r="F220" s="48">
        <v>45330</v>
      </c>
      <c r="G220" s="18" t="s">
        <v>254</v>
      </c>
      <c r="H220" s="38" t="s">
        <v>769</v>
      </c>
      <c r="I220" s="44">
        <v>107100000</v>
      </c>
      <c r="J220" s="45" t="s">
        <v>47</v>
      </c>
      <c r="K220" s="46" t="s">
        <v>48</v>
      </c>
      <c r="L220" s="21">
        <v>901643966</v>
      </c>
      <c r="M220" s="15" t="s">
        <v>124</v>
      </c>
      <c r="N220" s="18" t="s">
        <v>770</v>
      </c>
      <c r="O220" s="16" t="s">
        <v>99</v>
      </c>
      <c r="P220" s="20"/>
      <c r="Q220" s="20">
        <f>+Tabla1513[[#This Row],[VALOR INICIAL DEL CONTRATO CON IVA]]+Tabla1513[[#This Row],[VALOR DE LAS ADICIONES CON IVA]]</f>
        <v>107100000</v>
      </c>
      <c r="R220" s="47">
        <f>+Tabla1513[[#This Row],[FECHA TERMINACIÓN CONTRATO]]-Tabla1513[[#This Row],[FECHA INICIO CONTRATO]]</f>
        <v>327</v>
      </c>
      <c r="S220" s="16" t="s">
        <v>99</v>
      </c>
      <c r="T220" s="25"/>
      <c r="U220" s="48">
        <v>45330</v>
      </c>
      <c r="V220" s="48">
        <v>45657</v>
      </c>
      <c r="W220" s="49"/>
      <c r="X220" s="50" t="s">
        <v>39</v>
      </c>
      <c r="Y220" s="29">
        <v>0.2</v>
      </c>
      <c r="Z220" s="31">
        <v>0.48609999999999998</v>
      </c>
      <c r="AA220" s="30">
        <v>2024</v>
      </c>
    </row>
    <row r="221" spans="1:27" ht="77.5" customHeight="1" x14ac:dyDescent="0.35">
      <c r="A221" s="28" t="s">
        <v>51</v>
      </c>
      <c r="B221" s="18" t="s">
        <v>158</v>
      </c>
      <c r="C221" s="18" t="s">
        <v>771</v>
      </c>
      <c r="D221" s="18" t="s">
        <v>276</v>
      </c>
      <c r="E221" s="42" t="s">
        <v>772</v>
      </c>
      <c r="F221" s="48">
        <v>45335</v>
      </c>
      <c r="G221" s="15" t="s">
        <v>96</v>
      </c>
      <c r="H221" s="38" t="s">
        <v>773</v>
      </c>
      <c r="I221" s="44">
        <v>69020000</v>
      </c>
      <c r="J221" s="45" t="s">
        <v>47</v>
      </c>
      <c r="K221" s="46" t="s">
        <v>48</v>
      </c>
      <c r="L221" s="21">
        <v>900988451</v>
      </c>
      <c r="M221" s="15" t="s">
        <v>83</v>
      </c>
      <c r="N221" s="18" t="s">
        <v>774</v>
      </c>
      <c r="O221" s="16" t="s">
        <v>99</v>
      </c>
      <c r="P221" s="20"/>
      <c r="Q221" s="20">
        <f>+Tabla1513[[#This Row],[VALOR INICIAL DEL CONTRATO CON IVA]]+Tabla1513[[#This Row],[VALOR DE LAS ADICIONES CON IVA]]</f>
        <v>69020000</v>
      </c>
      <c r="R221" s="47">
        <f>+Tabla1513[[#This Row],[FECHA TERMINACIÓN CONTRATO]]-Tabla1513[[#This Row],[FECHA INICIO CONTRATO]]</f>
        <v>322</v>
      </c>
      <c r="S221" s="16" t="s">
        <v>99</v>
      </c>
      <c r="T221" s="25"/>
      <c r="U221" s="48">
        <v>45335</v>
      </c>
      <c r="V221" s="48">
        <v>45657</v>
      </c>
      <c r="W221" s="49"/>
      <c r="X221" s="50" t="s">
        <v>39</v>
      </c>
      <c r="Y221" s="29">
        <v>0.1</v>
      </c>
      <c r="Z221" s="29">
        <v>0.2</v>
      </c>
      <c r="AA221" s="30">
        <v>2024</v>
      </c>
    </row>
    <row r="222" spans="1:27" ht="77.5" customHeight="1" x14ac:dyDescent="0.35">
      <c r="A222" s="28" t="s">
        <v>51</v>
      </c>
      <c r="B222" s="18" t="s">
        <v>152</v>
      </c>
      <c r="C222" s="18" t="s">
        <v>153</v>
      </c>
      <c r="D222" s="18" t="s">
        <v>276</v>
      </c>
      <c r="E222" s="42" t="s">
        <v>775</v>
      </c>
      <c r="F222" s="48">
        <v>45356</v>
      </c>
      <c r="G222" s="15" t="s">
        <v>96</v>
      </c>
      <c r="H222" s="38" t="s">
        <v>776</v>
      </c>
      <c r="I222" s="44">
        <v>50041404</v>
      </c>
      <c r="J222" s="45" t="s">
        <v>47</v>
      </c>
      <c r="K222" s="46" t="s">
        <v>48</v>
      </c>
      <c r="L222" s="21">
        <v>899999115</v>
      </c>
      <c r="M222" s="15" t="s">
        <v>88</v>
      </c>
      <c r="N222" s="18" t="s">
        <v>777</v>
      </c>
      <c r="O222" s="16" t="s">
        <v>99</v>
      </c>
      <c r="P222" s="20"/>
      <c r="Q222" s="20">
        <f>+Tabla1513[[#This Row],[VALOR INICIAL DEL CONTRATO CON IVA]]+Tabla1513[[#This Row],[VALOR DE LAS ADICIONES CON IVA]]</f>
        <v>50041404</v>
      </c>
      <c r="R222" s="47">
        <f>+Tabla1513[[#This Row],[FECHA TERMINACIÓN CONTRATO]]-Tabla1513[[#This Row],[FECHA INICIO CONTRATO]]</f>
        <v>1133</v>
      </c>
      <c r="S222" s="16" t="s">
        <v>99</v>
      </c>
      <c r="T222" s="25"/>
      <c r="U222" s="48">
        <v>45356</v>
      </c>
      <c r="V222" s="48">
        <v>46489</v>
      </c>
      <c r="W222" s="49"/>
      <c r="X222" s="50" t="s">
        <v>39</v>
      </c>
      <c r="Y222" s="31">
        <v>0</v>
      </c>
      <c r="Z222" s="31">
        <v>0</v>
      </c>
      <c r="AA222" s="30">
        <v>2024</v>
      </c>
    </row>
    <row r="223" spans="1:27" ht="77.5" customHeight="1" x14ac:dyDescent="0.35">
      <c r="A223" s="28" t="s">
        <v>51</v>
      </c>
      <c r="B223" s="18" t="s">
        <v>158</v>
      </c>
      <c r="C223" s="18" t="s">
        <v>373</v>
      </c>
      <c r="D223" s="18" t="s">
        <v>276</v>
      </c>
      <c r="E223" s="42" t="s">
        <v>778</v>
      </c>
      <c r="F223" s="48">
        <v>45336</v>
      </c>
      <c r="G223" s="15" t="s">
        <v>96</v>
      </c>
      <c r="H223" s="38" t="s">
        <v>779</v>
      </c>
      <c r="I223" s="44">
        <v>1492000</v>
      </c>
      <c r="J223" s="45" t="s">
        <v>47</v>
      </c>
      <c r="K223" s="46" t="s">
        <v>48</v>
      </c>
      <c r="L223" s="21">
        <v>900565863</v>
      </c>
      <c r="M223" s="15" t="s">
        <v>72</v>
      </c>
      <c r="N223" s="18" t="s">
        <v>780</v>
      </c>
      <c r="O223" s="16" t="s">
        <v>99</v>
      </c>
      <c r="P223" s="20"/>
      <c r="Q223" s="20">
        <f>+Tabla1513[[#This Row],[VALOR INICIAL DEL CONTRATO CON IVA]]+Tabla1513[[#This Row],[VALOR DE LAS ADICIONES CON IVA]]</f>
        <v>1492000</v>
      </c>
      <c r="R223" s="47">
        <f>+Tabla1513[[#This Row],[FECHA TERMINACIÓN CONTRATO]]-Tabla1513[[#This Row],[FECHA INICIO CONTRATO]]</f>
        <v>365</v>
      </c>
      <c r="S223" s="16" t="s">
        <v>99</v>
      </c>
      <c r="T223" s="25"/>
      <c r="U223" s="48">
        <v>45336</v>
      </c>
      <c r="V223" s="48">
        <v>45701</v>
      </c>
      <c r="W223" s="49"/>
      <c r="X223" s="50" t="s">
        <v>39</v>
      </c>
      <c r="Y223" s="29">
        <v>0.2</v>
      </c>
      <c r="Z223" s="29">
        <v>0.2</v>
      </c>
      <c r="AA223" s="30">
        <v>2024</v>
      </c>
    </row>
    <row r="224" spans="1:27" ht="77.5" customHeight="1" x14ac:dyDescent="0.35">
      <c r="A224" s="28" t="s">
        <v>51</v>
      </c>
      <c r="B224" s="18" t="s">
        <v>52</v>
      </c>
      <c r="C224" s="18" t="s">
        <v>246</v>
      </c>
      <c r="D224" s="18" t="s">
        <v>276</v>
      </c>
      <c r="E224" s="42" t="s">
        <v>781</v>
      </c>
      <c r="F224" s="48">
        <v>45349</v>
      </c>
      <c r="G224" s="15" t="s">
        <v>96</v>
      </c>
      <c r="H224" s="38" t="s">
        <v>782</v>
      </c>
      <c r="I224" s="44">
        <v>2850000</v>
      </c>
      <c r="J224" s="45" t="s">
        <v>47</v>
      </c>
      <c r="K224" s="46" t="s">
        <v>48</v>
      </c>
      <c r="L224" s="21">
        <v>860014918</v>
      </c>
      <c r="M224" s="15" t="s">
        <v>124</v>
      </c>
      <c r="N224" s="18" t="s">
        <v>783</v>
      </c>
      <c r="O224" s="16" t="s">
        <v>99</v>
      </c>
      <c r="P224" s="20"/>
      <c r="Q224" s="20">
        <f>+Tabla1513[[#This Row],[VALOR INICIAL DEL CONTRATO CON IVA]]+Tabla1513[[#This Row],[VALOR DE LAS ADICIONES CON IVA]]</f>
        <v>2850000</v>
      </c>
      <c r="R224" s="47">
        <f>+Tabla1513[[#This Row],[FECHA TERMINACIÓN CONTRATO]]-Tabla1513[[#This Row],[FECHA INICIO CONTRATO]]</f>
        <v>17</v>
      </c>
      <c r="S224" s="16" t="s">
        <v>99</v>
      </c>
      <c r="T224" s="25"/>
      <c r="U224" s="48">
        <v>45349</v>
      </c>
      <c r="V224" s="48">
        <v>45366</v>
      </c>
      <c r="W224" s="49"/>
      <c r="X224" s="50" t="s">
        <v>762</v>
      </c>
      <c r="Y224" s="29">
        <v>1</v>
      </c>
      <c r="Z224" s="29">
        <v>0</v>
      </c>
      <c r="AA224" s="30">
        <v>2024</v>
      </c>
    </row>
    <row r="225" spans="1:27" ht="77.5" customHeight="1" x14ac:dyDescent="0.35">
      <c r="A225" s="28" t="s">
        <v>51</v>
      </c>
      <c r="B225" s="18" t="s">
        <v>52</v>
      </c>
      <c r="C225" s="18" t="s">
        <v>606</v>
      </c>
      <c r="D225" s="18" t="s">
        <v>276</v>
      </c>
      <c r="E225" s="42" t="s">
        <v>784</v>
      </c>
      <c r="F225" s="48">
        <v>45345</v>
      </c>
      <c r="G225" s="15" t="s">
        <v>96</v>
      </c>
      <c r="H225" s="38" t="s">
        <v>785</v>
      </c>
      <c r="I225" s="44">
        <v>40103000</v>
      </c>
      <c r="J225" s="45" t="s">
        <v>47</v>
      </c>
      <c r="K225" s="46" t="s">
        <v>48</v>
      </c>
      <c r="L225" s="21">
        <v>901381355</v>
      </c>
      <c r="M225" s="15" t="s">
        <v>49</v>
      </c>
      <c r="N225" s="18" t="s">
        <v>786</v>
      </c>
      <c r="O225" s="16" t="s">
        <v>99</v>
      </c>
      <c r="P225" s="20"/>
      <c r="Q225" s="20">
        <f>+Tabla1513[[#This Row],[VALOR INICIAL DEL CONTRATO CON IVA]]+Tabla1513[[#This Row],[VALOR DE LAS ADICIONES CON IVA]]</f>
        <v>40103000</v>
      </c>
      <c r="R225" s="47">
        <f>+Tabla1513[[#This Row],[FECHA TERMINACIÓN CONTRATO]]-Tabla1513[[#This Row],[FECHA INICIO CONTRATO]]</f>
        <v>30</v>
      </c>
      <c r="S225" s="16" t="s">
        <v>99</v>
      </c>
      <c r="T225" s="25"/>
      <c r="U225" s="48">
        <v>45345</v>
      </c>
      <c r="V225" s="48">
        <v>45375</v>
      </c>
      <c r="W225" s="49"/>
      <c r="X225" s="50" t="s">
        <v>762</v>
      </c>
      <c r="Y225" s="29"/>
      <c r="Z225" s="29"/>
      <c r="AA225" s="30">
        <v>2024</v>
      </c>
    </row>
    <row r="226" spans="1:27" ht="77.5" customHeight="1" x14ac:dyDescent="0.35">
      <c r="A226" s="28" t="s">
        <v>51</v>
      </c>
      <c r="B226" s="18" t="s">
        <v>152</v>
      </c>
      <c r="C226" s="18" t="s">
        <v>445</v>
      </c>
      <c r="D226" s="18" t="s">
        <v>276</v>
      </c>
      <c r="E226" s="42" t="s">
        <v>787</v>
      </c>
      <c r="F226" s="48">
        <v>45349</v>
      </c>
      <c r="G226" s="18" t="s">
        <v>254</v>
      </c>
      <c r="H226" s="38" t="s">
        <v>788</v>
      </c>
      <c r="I226" s="44">
        <v>64498000</v>
      </c>
      <c r="J226" s="45" t="s">
        <v>47</v>
      </c>
      <c r="K226" s="46" t="s">
        <v>48</v>
      </c>
      <c r="L226" s="21">
        <v>901784221</v>
      </c>
      <c r="M226" s="15" t="s">
        <v>83</v>
      </c>
      <c r="N226" s="18" t="s">
        <v>789</v>
      </c>
      <c r="O226" s="16" t="s">
        <v>99</v>
      </c>
      <c r="P226" s="20"/>
      <c r="Q226" s="20">
        <f>+Tabla1513[[#This Row],[VALOR INICIAL DEL CONTRATO CON IVA]]+Tabla1513[[#This Row],[VALOR DE LAS ADICIONES CON IVA]]</f>
        <v>64498000</v>
      </c>
      <c r="R226" s="47">
        <f>+Tabla1513[[#This Row],[FECHA TERMINACIÓN CONTRATO]]-Tabla1513[[#This Row],[FECHA INICIO CONTRATO]]</f>
        <v>91</v>
      </c>
      <c r="S226" s="16" t="s">
        <v>99</v>
      </c>
      <c r="T226" s="25"/>
      <c r="U226" s="48">
        <v>45352</v>
      </c>
      <c r="V226" s="48">
        <v>45443</v>
      </c>
      <c r="W226" s="49"/>
      <c r="X226" s="50" t="s">
        <v>39</v>
      </c>
      <c r="Y226" s="31">
        <v>0.19</v>
      </c>
      <c r="Z226" s="31">
        <v>0</v>
      </c>
      <c r="AA226" s="30">
        <v>2024</v>
      </c>
    </row>
    <row r="227" spans="1:27" ht="77.5" customHeight="1" x14ac:dyDescent="0.35">
      <c r="A227" s="28" t="s">
        <v>51</v>
      </c>
      <c r="B227" s="18" t="s">
        <v>52</v>
      </c>
      <c r="C227" s="18" t="s">
        <v>246</v>
      </c>
      <c r="D227" s="18" t="s">
        <v>276</v>
      </c>
      <c r="E227" s="42" t="s">
        <v>790</v>
      </c>
      <c r="F227" s="48">
        <v>45350</v>
      </c>
      <c r="G227" s="15" t="s">
        <v>96</v>
      </c>
      <c r="H227" s="38" t="s">
        <v>791</v>
      </c>
      <c r="I227" s="44">
        <v>2000000</v>
      </c>
      <c r="J227" s="45" t="s">
        <v>47</v>
      </c>
      <c r="K227" s="46" t="s">
        <v>48</v>
      </c>
      <c r="L227" s="21">
        <v>860007386</v>
      </c>
      <c r="M227" s="15" t="s">
        <v>49</v>
      </c>
      <c r="N227" s="18" t="s">
        <v>792</v>
      </c>
      <c r="O227" s="16" t="s">
        <v>99</v>
      </c>
      <c r="P227" s="20"/>
      <c r="Q227" s="20">
        <f>+Tabla1513[[#This Row],[VALOR INICIAL DEL CONTRATO CON IVA]]+Tabla1513[[#This Row],[VALOR DE LAS ADICIONES CON IVA]]</f>
        <v>2000000</v>
      </c>
      <c r="R227" s="47">
        <f>+Tabla1513[[#This Row],[FECHA TERMINACIÓN CONTRATO]]-Tabla1513[[#This Row],[FECHA INICIO CONTRATO]]</f>
        <v>52</v>
      </c>
      <c r="S227" s="16" t="s">
        <v>99</v>
      </c>
      <c r="T227" s="25"/>
      <c r="U227" s="48">
        <v>45355</v>
      </c>
      <c r="V227" s="48">
        <v>45407</v>
      </c>
      <c r="W227" s="49"/>
      <c r="X227" s="50" t="s">
        <v>39</v>
      </c>
      <c r="Y227" s="29">
        <v>0.52</v>
      </c>
      <c r="Z227" s="29">
        <v>0</v>
      </c>
      <c r="AA227" s="30">
        <v>2024</v>
      </c>
    </row>
    <row r="228" spans="1:27" ht="77.5" customHeight="1" x14ac:dyDescent="0.35">
      <c r="A228" s="28" t="s">
        <v>51</v>
      </c>
      <c r="B228" s="18" t="s">
        <v>28</v>
      </c>
      <c r="C228" s="18" t="s">
        <v>749</v>
      </c>
      <c r="D228" s="18" t="s">
        <v>276</v>
      </c>
      <c r="E228" s="42" t="s">
        <v>793</v>
      </c>
      <c r="F228" s="48">
        <v>45351</v>
      </c>
      <c r="G228" s="18" t="s">
        <v>209</v>
      </c>
      <c r="H228" s="38" t="s">
        <v>794</v>
      </c>
      <c r="I228" s="44">
        <v>65000000</v>
      </c>
      <c r="J228" s="45" t="s">
        <v>47</v>
      </c>
      <c r="K228" s="46" t="s">
        <v>48</v>
      </c>
      <c r="L228" s="21">
        <v>800226923</v>
      </c>
      <c r="M228" s="15" t="s">
        <v>114</v>
      </c>
      <c r="N228" s="18" t="s">
        <v>795</v>
      </c>
      <c r="O228" s="16" t="s">
        <v>99</v>
      </c>
      <c r="P228" s="20"/>
      <c r="Q228" s="20">
        <f>+Tabla1513[[#This Row],[VALOR INICIAL DEL CONTRATO CON IVA]]+Tabla1513[[#This Row],[VALOR DE LAS ADICIONES CON IVA]]</f>
        <v>65000000</v>
      </c>
      <c r="R228" s="47">
        <f>+Tabla1513[[#This Row],[FECHA TERMINACIÓN CONTRATO]]-Tabla1513[[#This Row],[FECHA INICIO CONTRATO]]</f>
        <v>92</v>
      </c>
      <c r="S228" s="16" t="s">
        <v>99</v>
      </c>
      <c r="T228" s="25"/>
      <c r="U228" s="48">
        <v>45351</v>
      </c>
      <c r="V228" s="48">
        <v>45443</v>
      </c>
      <c r="W228" s="49"/>
      <c r="X228" s="50" t="s">
        <v>39</v>
      </c>
      <c r="Y228" s="29">
        <v>0.25</v>
      </c>
      <c r="Z228" s="29">
        <v>0</v>
      </c>
      <c r="AA228" s="30">
        <v>2024</v>
      </c>
    </row>
    <row r="229" spans="1:27" ht="77.5" customHeight="1" x14ac:dyDescent="0.35">
      <c r="A229" s="28" t="s">
        <v>51</v>
      </c>
      <c r="B229" s="18" t="s">
        <v>257</v>
      </c>
      <c r="C229" s="18" t="s">
        <v>796</v>
      </c>
      <c r="D229" s="18" t="s">
        <v>276</v>
      </c>
      <c r="E229" s="42" t="s">
        <v>797</v>
      </c>
      <c r="F229" s="48">
        <v>45352</v>
      </c>
      <c r="G229" s="15" t="s">
        <v>96</v>
      </c>
      <c r="H229" s="38" t="s">
        <v>798</v>
      </c>
      <c r="I229" s="44">
        <v>39270000</v>
      </c>
      <c r="J229" s="45" t="s">
        <v>47</v>
      </c>
      <c r="K229" s="46" t="s">
        <v>48</v>
      </c>
      <c r="L229" s="21">
        <v>900596632</v>
      </c>
      <c r="M229" s="15" t="s">
        <v>124</v>
      </c>
      <c r="N229" s="18" t="s">
        <v>799</v>
      </c>
      <c r="O229" s="16" t="s">
        <v>99</v>
      </c>
      <c r="P229" s="20"/>
      <c r="Q229" s="20">
        <f>+Tabla1513[[#This Row],[VALOR INICIAL DEL CONTRATO CON IVA]]+Tabla1513[[#This Row],[VALOR DE LAS ADICIONES CON IVA]]</f>
        <v>39270000</v>
      </c>
      <c r="R229" s="47">
        <f>+Tabla1513[[#This Row],[FECHA TERMINACIÓN CONTRATO]]-Tabla1513[[#This Row],[FECHA INICIO CONTRATO]]</f>
        <v>305</v>
      </c>
      <c r="S229" s="16" t="s">
        <v>99</v>
      </c>
      <c r="T229" s="25"/>
      <c r="U229" s="48">
        <v>45352</v>
      </c>
      <c r="V229" s="48">
        <v>45657</v>
      </c>
      <c r="W229" s="49"/>
      <c r="X229" s="50" t="s">
        <v>39</v>
      </c>
      <c r="Y229" s="29">
        <v>0.1</v>
      </c>
      <c r="Z229" s="29">
        <v>0</v>
      </c>
      <c r="AA229" s="30">
        <v>2024</v>
      </c>
    </row>
    <row r="230" spans="1:27" ht="77.5" customHeight="1" x14ac:dyDescent="0.35">
      <c r="A230" s="28" t="s">
        <v>51</v>
      </c>
      <c r="B230" s="18" t="s">
        <v>52</v>
      </c>
      <c r="C230" s="18" t="s">
        <v>246</v>
      </c>
      <c r="D230" s="18" t="s">
        <v>276</v>
      </c>
      <c r="E230" s="42" t="s">
        <v>800</v>
      </c>
      <c r="F230" s="48">
        <v>45355</v>
      </c>
      <c r="G230" s="15" t="s">
        <v>96</v>
      </c>
      <c r="H230" s="38" t="s">
        <v>801</v>
      </c>
      <c r="I230" s="44">
        <v>35700000</v>
      </c>
      <c r="J230" s="45" t="s">
        <v>47</v>
      </c>
      <c r="K230" s="46" t="s">
        <v>48</v>
      </c>
      <c r="L230" s="21">
        <v>860049275</v>
      </c>
      <c r="M230" s="15" t="s">
        <v>144</v>
      </c>
      <c r="N230" s="18" t="s">
        <v>802</v>
      </c>
      <c r="O230" s="16" t="s">
        <v>99</v>
      </c>
      <c r="P230" s="20"/>
      <c r="Q230" s="20">
        <f>+Tabla1513[[#This Row],[VALOR INICIAL DEL CONTRATO CON IVA]]+Tabla1513[[#This Row],[VALOR DE LAS ADICIONES CON IVA]]</f>
        <v>35700000</v>
      </c>
      <c r="R230" s="47">
        <f>+Tabla1513[[#This Row],[FECHA TERMINACIÓN CONTRATO]]-Tabla1513[[#This Row],[FECHA INICIO CONTRATO]]</f>
        <v>302</v>
      </c>
      <c r="S230" s="16" t="s">
        <v>99</v>
      </c>
      <c r="T230" s="25"/>
      <c r="U230" s="48">
        <v>45355</v>
      </c>
      <c r="V230" s="48">
        <v>45657</v>
      </c>
      <c r="W230" s="49"/>
      <c r="X230" s="50" t="s">
        <v>39</v>
      </c>
      <c r="Y230" s="29">
        <v>0.09</v>
      </c>
      <c r="Z230" s="29">
        <v>0</v>
      </c>
      <c r="AA230" s="30">
        <v>2024</v>
      </c>
    </row>
    <row r="231" spans="1:27" ht="77.5" customHeight="1" x14ac:dyDescent="0.35">
      <c r="A231" s="28" t="s">
        <v>51</v>
      </c>
      <c r="B231" s="18" t="s">
        <v>28</v>
      </c>
      <c r="C231" s="18" t="s">
        <v>749</v>
      </c>
      <c r="D231" s="18" t="s">
        <v>276</v>
      </c>
      <c r="E231" s="42" t="s">
        <v>803</v>
      </c>
      <c r="F231" s="48">
        <v>45357</v>
      </c>
      <c r="G231" s="15" t="s">
        <v>96</v>
      </c>
      <c r="H231" s="38" t="s">
        <v>804</v>
      </c>
      <c r="I231" s="44">
        <v>85442000</v>
      </c>
      <c r="J231" s="45" t="s">
        <v>47</v>
      </c>
      <c r="K231" s="46" t="s">
        <v>48</v>
      </c>
      <c r="L231" s="21">
        <v>901385008</v>
      </c>
      <c r="M231" s="15" t="s">
        <v>805</v>
      </c>
      <c r="N231" s="18" t="s">
        <v>806</v>
      </c>
      <c r="O231" s="16" t="s">
        <v>99</v>
      </c>
      <c r="P231" s="20"/>
      <c r="Q231" s="20">
        <f>+Tabla1513[[#This Row],[VALOR INICIAL DEL CONTRATO CON IVA]]+Tabla1513[[#This Row],[VALOR DE LAS ADICIONES CON IVA]]</f>
        <v>85442000</v>
      </c>
      <c r="R231" s="47">
        <f>+Tabla1513[[#This Row],[FECHA TERMINACIÓN CONTRATO]]-Tabla1513[[#This Row],[FECHA INICIO CONTRATO]]</f>
        <v>8</v>
      </c>
      <c r="S231" s="16" t="s">
        <v>99</v>
      </c>
      <c r="T231" s="25"/>
      <c r="U231" s="48">
        <v>45357</v>
      </c>
      <c r="V231" s="48">
        <v>45365</v>
      </c>
      <c r="W231" s="49"/>
      <c r="X231" s="50" t="s">
        <v>762</v>
      </c>
      <c r="Y231" s="29">
        <v>1</v>
      </c>
      <c r="Z231" s="29">
        <v>1</v>
      </c>
      <c r="AA231" s="30">
        <v>2024</v>
      </c>
    </row>
    <row r="232" spans="1:27" ht="77.5" customHeight="1" x14ac:dyDescent="0.35">
      <c r="A232" s="28" t="s">
        <v>51</v>
      </c>
      <c r="B232" s="18" t="s">
        <v>52</v>
      </c>
      <c r="C232" s="18" t="s">
        <v>606</v>
      </c>
      <c r="D232" s="18" t="s">
        <v>807</v>
      </c>
      <c r="E232" s="42" t="s">
        <v>808</v>
      </c>
      <c r="F232" s="48">
        <v>45351</v>
      </c>
      <c r="G232" s="15" t="s">
        <v>96</v>
      </c>
      <c r="H232" s="38" t="s">
        <v>809</v>
      </c>
      <c r="I232" s="44">
        <v>1338900</v>
      </c>
      <c r="J232" s="45" t="s">
        <v>47</v>
      </c>
      <c r="K232" s="46" t="s">
        <v>48</v>
      </c>
      <c r="L232" s="21">
        <v>901017183</v>
      </c>
      <c r="M232" s="15" t="s">
        <v>110</v>
      </c>
      <c r="N232" s="18" t="s">
        <v>810</v>
      </c>
      <c r="O232" s="16" t="s">
        <v>99</v>
      </c>
      <c r="P232" s="20"/>
      <c r="Q232" s="20">
        <f>+Tabla1513[[#This Row],[VALOR INICIAL DEL CONTRATO CON IVA]]+Tabla1513[[#This Row],[VALOR DE LAS ADICIONES CON IVA]]</f>
        <v>1338900</v>
      </c>
      <c r="R232" s="47">
        <f>+Tabla1513[[#This Row],[FECHA TERMINACIÓN CONTRATO]]-Tabla1513[[#This Row],[FECHA INICIO CONTRATO]]</f>
        <v>730</v>
      </c>
      <c r="S232" s="16" t="s">
        <v>99</v>
      </c>
      <c r="T232" s="25"/>
      <c r="U232" s="48">
        <v>45351</v>
      </c>
      <c r="V232" s="48">
        <v>46081</v>
      </c>
      <c r="W232" s="49"/>
      <c r="X232" s="50" t="s">
        <v>39</v>
      </c>
      <c r="Y232" s="29"/>
      <c r="Z232" s="29"/>
      <c r="AA232" s="30">
        <v>2024</v>
      </c>
    </row>
    <row r="233" spans="1:27" ht="77.5" customHeight="1" x14ac:dyDescent="0.35">
      <c r="A233" s="28" t="s">
        <v>51</v>
      </c>
      <c r="B233" s="18" t="s">
        <v>309</v>
      </c>
      <c r="C233" s="18" t="s">
        <v>511</v>
      </c>
      <c r="D233" s="18" t="s">
        <v>276</v>
      </c>
      <c r="E233" s="42" t="s">
        <v>811</v>
      </c>
      <c r="F233" s="48">
        <v>45366</v>
      </c>
      <c r="G233" s="15" t="s">
        <v>96</v>
      </c>
      <c r="H233" s="38" t="s">
        <v>812</v>
      </c>
      <c r="I233" s="44">
        <v>42245000</v>
      </c>
      <c r="J233" s="45" t="s">
        <v>47</v>
      </c>
      <c r="K233" s="46" t="s">
        <v>48</v>
      </c>
      <c r="L233" s="21">
        <v>901371032</v>
      </c>
      <c r="M233" s="15" t="s">
        <v>185</v>
      </c>
      <c r="N233" s="18" t="s">
        <v>813</v>
      </c>
      <c r="O233" s="16" t="s">
        <v>99</v>
      </c>
      <c r="P233" s="20"/>
      <c r="Q233" s="20">
        <f>+Tabla1513[[#This Row],[VALOR INICIAL DEL CONTRATO CON IVA]]+Tabla1513[[#This Row],[VALOR DE LAS ADICIONES CON IVA]]</f>
        <v>42245000</v>
      </c>
      <c r="R233" s="47">
        <f>+Tabla1513[[#This Row],[FECHA TERMINACIÓN CONTRATO]]-Tabla1513[[#This Row],[FECHA INICIO CONTRATO]]</f>
        <v>182</v>
      </c>
      <c r="S233" s="16" t="s">
        <v>99</v>
      </c>
      <c r="T233" s="25"/>
      <c r="U233" s="48">
        <v>45385</v>
      </c>
      <c r="V233" s="48">
        <v>45567</v>
      </c>
      <c r="W233" s="49"/>
      <c r="X233" s="50" t="s">
        <v>39</v>
      </c>
      <c r="Y233" s="29">
        <v>0</v>
      </c>
      <c r="Z233" s="29">
        <v>0</v>
      </c>
      <c r="AA233" s="30">
        <v>2024</v>
      </c>
    </row>
    <row r="234" spans="1:27" ht="77.5" customHeight="1" x14ac:dyDescent="0.35">
      <c r="A234" s="28" t="s">
        <v>51</v>
      </c>
      <c r="B234" s="18" t="s">
        <v>52</v>
      </c>
      <c r="C234" s="18" t="s">
        <v>225</v>
      </c>
      <c r="D234" s="18" t="s">
        <v>276</v>
      </c>
      <c r="E234" s="42" t="s">
        <v>814</v>
      </c>
      <c r="F234" s="48">
        <v>45365</v>
      </c>
      <c r="G234" s="15" t="s">
        <v>96</v>
      </c>
      <c r="H234" s="38" t="s">
        <v>815</v>
      </c>
      <c r="I234" s="44">
        <v>604163000</v>
      </c>
      <c r="J234" s="45" t="s">
        <v>47</v>
      </c>
      <c r="K234" s="46" t="s">
        <v>48</v>
      </c>
      <c r="L234" s="21">
        <v>860066942</v>
      </c>
      <c r="M234" s="15" t="s">
        <v>124</v>
      </c>
      <c r="N234" s="18" t="s">
        <v>816</v>
      </c>
      <c r="O234" s="16" t="s">
        <v>99</v>
      </c>
      <c r="P234" s="20"/>
      <c r="Q234" s="20">
        <f>+Tabla1513[[#This Row],[VALOR INICIAL DEL CONTRATO CON IVA]]+Tabla1513[[#This Row],[VALOR DE LAS ADICIONES CON IVA]]</f>
        <v>604163000</v>
      </c>
      <c r="R234" s="47">
        <f>+Tabla1513[[#This Row],[FECHA TERMINACIÓN CONTRATO]]-Tabla1513[[#This Row],[FECHA INICIO CONTRATO]]</f>
        <v>292</v>
      </c>
      <c r="S234" s="16" t="s">
        <v>99</v>
      </c>
      <c r="T234" s="25"/>
      <c r="U234" s="48">
        <v>45365</v>
      </c>
      <c r="V234" s="48">
        <v>45657</v>
      </c>
      <c r="W234" s="49"/>
      <c r="X234" s="50" t="s">
        <v>39</v>
      </c>
      <c r="Y234" s="29">
        <v>0</v>
      </c>
      <c r="Z234" s="29">
        <v>0</v>
      </c>
      <c r="AA234" s="30">
        <v>2024</v>
      </c>
    </row>
    <row r="235" spans="1:27" ht="77.5" customHeight="1" x14ac:dyDescent="0.35">
      <c r="A235" s="28" t="s">
        <v>51</v>
      </c>
      <c r="B235" s="18" t="s">
        <v>166</v>
      </c>
      <c r="C235" s="18" t="s">
        <v>204</v>
      </c>
      <c r="D235" s="18" t="s">
        <v>276</v>
      </c>
      <c r="E235" s="42" t="s">
        <v>817</v>
      </c>
      <c r="F235" s="48">
        <v>45365</v>
      </c>
      <c r="G235" s="15" t="s">
        <v>96</v>
      </c>
      <c r="H235" s="38" t="s">
        <v>818</v>
      </c>
      <c r="I235" s="44">
        <v>18000000</v>
      </c>
      <c r="J235" s="45" t="s">
        <v>34</v>
      </c>
      <c r="K235" s="46" t="s">
        <v>35</v>
      </c>
      <c r="L235" s="21">
        <v>1001186682</v>
      </c>
      <c r="M235" s="15"/>
      <c r="N235" s="18" t="s">
        <v>819</v>
      </c>
      <c r="O235" s="16" t="s">
        <v>99</v>
      </c>
      <c r="P235" s="20"/>
      <c r="Q235" s="20">
        <f>+Tabla1513[[#This Row],[VALOR INICIAL DEL CONTRATO CON IVA]]+Tabla1513[[#This Row],[VALOR DE LAS ADICIONES CON IVA]]</f>
        <v>18000000</v>
      </c>
      <c r="R235" s="47">
        <f>+Tabla1513[[#This Row],[FECHA TERMINACIÓN CONTRATO]]-Tabla1513[[#This Row],[FECHA INICIO CONTRATO]]</f>
        <v>122</v>
      </c>
      <c r="S235" s="16" t="s">
        <v>99</v>
      </c>
      <c r="T235" s="25"/>
      <c r="U235" s="48">
        <v>45370</v>
      </c>
      <c r="V235" s="48">
        <v>45492</v>
      </c>
      <c r="W235" s="49"/>
      <c r="X235" s="50" t="s">
        <v>39</v>
      </c>
      <c r="Y235" s="29">
        <v>0.11</v>
      </c>
      <c r="Z235" s="29">
        <v>0</v>
      </c>
      <c r="AA235" s="30">
        <v>2024</v>
      </c>
    </row>
    <row r="236" spans="1:27" ht="77.5" customHeight="1" x14ac:dyDescent="0.35">
      <c r="A236" s="28" t="s">
        <v>51</v>
      </c>
      <c r="B236" s="18" t="s">
        <v>166</v>
      </c>
      <c r="C236" s="18" t="s">
        <v>204</v>
      </c>
      <c r="D236" s="18" t="s">
        <v>276</v>
      </c>
      <c r="E236" s="42" t="s">
        <v>820</v>
      </c>
      <c r="F236" s="48">
        <v>45365</v>
      </c>
      <c r="G236" s="15" t="s">
        <v>96</v>
      </c>
      <c r="H236" s="38" t="s">
        <v>818</v>
      </c>
      <c r="I236" s="44">
        <v>18000000</v>
      </c>
      <c r="J236" s="45" t="s">
        <v>34</v>
      </c>
      <c r="K236" s="18" t="s">
        <v>35</v>
      </c>
      <c r="L236" s="21">
        <v>1019044525</v>
      </c>
      <c r="M236" s="15"/>
      <c r="N236" s="18" t="s">
        <v>821</v>
      </c>
      <c r="O236" s="16" t="s">
        <v>99</v>
      </c>
      <c r="P236" s="20"/>
      <c r="Q236" s="20">
        <f>+Tabla1513[[#This Row],[VALOR INICIAL DEL CONTRATO CON IVA]]+Tabla1513[[#This Row],[VALOR DE LAS ADICIONES CON IVA]]</f>
        <v>18000000</v>
      </c>
      <c r="R236" s="47">
        <f>+Tabla1513[[#This Row],[FECHA TERMINACIÓN CONTRATO]]-Tabla1513[[#This Row],[FECHA INICIO CONTRATO]]</f>
        <v>122</v>
      </c>
      <c r="S236" s="16" t="s">
        <v>99</v>
      </c>
      <c r="T236" s="25"/>
      <c r="U236" s="48">
        <v>45370</v>
      </c>
      <c r="V236" s="48">
        <v>45492</v>
      </c>
      <c r="W236" s="49"/>
      <c r="X236" s="50" t="s">
        <v>39</v>
      </c>
      <c r="Y236" s="29">
        <v>0.11</v>
      </c>
      <c r="Z236" s="29">
        <v>0</v>
      </c>
      <c r="AA236" s="30">
        <v>2024</v>
      </c>
    </row>
    <row r="237" spans="1:27" ht="77.5" customHeight="1" x14ac:dyDescent="0.35">
      <c r="A237" s="28" t="s">
        <v>51</v>
      </c>
      <c r="B237" s="18" t="s">
        <v>309</v>
      </c>
      <c r="C237" s="18" t="s">
        <v>690</v>
      </c>
      <c r="D237" s="18" t="s">
        <v>276</v>
      </c>
      <c r="E237" s="42" t="s">
        <v>822</v>
      </c>
      <c r="F237" s="48">
        <v>45366</v>
      </c>
      <c r="G237" s="15" t="s">
        <v>96</v>
      </c>
      <c r="H237" s="38" t="s">
        <v>823</v>
      </c>
      <c r="I237" s="44">
        <v>30219129</v>
      </c>
      <c r="J237" s="45" t="s">
        <v>34</v>
      </c>
      <c r="K237" s="18" t="s">
        <v>35</v>
      </c>
      <c r="L237" s="21">
        <v>19342114</v>
      </c>
      <c r="M237" s="15"/>
      <c r="N237" s="18" t="s">
        <v>824</v>
      </c>
      <c r="O237" s="16" t="s">
        <v>99</v>
      </c>
      <c r="P237" s="20"/>
      <c r="Q237" s="20">
        <f>+Tabla1513[[#This Row],[VALOR INICIAL DEL CONTRATO CON IVA]]+Tabla1513[[#This Row],[VALOR DE LAS ADICIONES CON IVA]]</f>
        <v>30219129</v>
      </c>
      <c r="R237" s="47">
        <f>+Tabla1513[[#This Row],[FECHA TERMINACIÓN CONTRATO]]-Tabla1513[[#This Row],[FECHA INICIO CONTRATO]]</f>
        <v>291</v>
      </c>
      <c r="S237" s="16" t="s">
        <v>99</v>
      </c>
      <c r="T237" s="25"/>
      <c r="U237" s="48">
        <v>45366</v>
      </c>
      <c r="V237" s="48">
        <v>45657</v>
      </c>
      <c r="W237" s="49"/>
      <c r="X237" s="50" t="s">
        <v>39</v>
      </c>
      <c r="Y237" s="29">
        <v>0</v>
      </c>
      <c r="Z237" s="29">
        <v>0</v>
      </c>
      <c r="AA237" s="30">
        <v>2024</v>
      </c>
    </row>
    <row r="238" spans="1:27" ht="77.5" customHeight="1" x14ac:dyDescent="0.35">
      <c r="A238" s="28" t="s">
        <v>51</v>
      </c>
      <c r="B238" s="18" t="s">
        <v>152</v>
      </c>
      <c r="C238" s="18" t="s">
        <v>153</v>
      </c>
      <c r="D238" s="18" t="s">
        <v>94</v>
      </c>
      <c r="E238" s="42" t="s">
        <v>825</v>
      </c>
      <c r="F238" s="48">
        <v>45366</v>
      </c>
      <c r="G238" s="15" t="s">
        <v>96</v>
      </c>
      <c r="H238" s="38" t="s">
        <v>826</v>
      </c>
      <c r="I238" s="44">
        <v>294733854</v>
      </c>
      <c r="J238" s="45" t="s">
        <v>47</v>
      </c>
      <c r="K238" s="46" t="s">
        <v>48</v>
      </c>
      <c r="L238" s="21">
        <v>800079939</v>
      </c>
      <c r="M238" s="15" t="s">
        <v>110</v>
      </c>
      <c r="N238" s="18" t="s">
        <v>827</v>
      </c>
      <c r="O238" s="16" t="s">
        <v>99</v>
      </c>
      <c r="P238" s="20"/>
      <c r="Q238" s="20">
        <f>+Tabla1513[[#This Row],[VALOR INICIAL DEL CONTRATO CON IVA]]+Tabla1513[[#This Row],[VALOR DE LAS ADICIONES CON IVA]]</f>
        <v>294733854</v>
      </c>
      <c r="R238" s="47">
        <f>+Tabla1513[[#This Row],[FECHA TERMINACIÓN CONTRATO]]-Tabla1513[[#This Row],[FECHA INICIO CONTRATO]]</f>
        <v>1095</v>
      </c>
      <c r="S238" s="16" t="s">
        <v>99</v>
      </c>
      <c r="T238" s="25"/>
      <c r="U238" s="48">
        <v>45366</v>
      </c>
      <c r="V238" s="48">
        <v>46461</v>
      </c>
      <c r="W238" s="49"/>
      <c r="X238" s="50" t="s">
        <v>39</v>
      </c>
      <c r="Y238" s="31">
        <v>0</v>
      </c>
      <c r="Z238" s="31">
        <v>0</v>
      </c>
      <c r="AA238" s="30">
        <v>2024</v>
      </c>
    </row>
    <row r="239" spans="1:27" ht="77.5" customHeight="1" x14ac:dyDescent="0.35">
      <c r="A239" s="28" t="s">
        <v>51</v>
      </c>
      <c r="B239" s="18" t="s">
        <v>257</v>
      </c>
      <c r="C239" s="18" t="s">
        <v>258</v>
      </c>
      <c r="D239" s="18" t="s">
        <v>276</v>
      </c>
      <c r="E239" s="42" t="s">
        <v>828</v>
      </c>
      <c r="F239" s="48">
        <v>45366</v>
      </c>
      <c r="G239" s="15" t="s">
        <v>96</v>
      </c>
      <c r="H239" s="38" t="s">
        <v>829</v>
      </c>
      <c r="I239" s="44">
        <v>110000000</v>
      </c>
      <c r="J239" s="45" t="s">
        <v>34</v>
      </c>
      <c r="K239" s="46" t="s">
        <v>35</v>
      </c>
      <c r="L239" s="21">
        <v>1018427847</v>
      </c>
      <c r="M239" s="15"/>
      <c r="N239" s="18" t="s">
        <v>830</v>
      </c>
      <c r="O239" s="16" t="s">
        <v>99</v>
      </c>
      <c r="P239" s="20"/>
      <c r="Q239" s="20">
        <f>+Tabla1513[[#This Row],[VALOR INICIAL DEL CONTRATO CON IVA]]+Tabla1513[[#This Row],[VALOR DE LAS ADICIONES CON IVA]]</f>
        <v>110000000</v>
      </c>
      <c r="R239" s="47">
        <f>+Tabla1513[[#This Row],[FECHA TERMINACIÓN CONTRATO]]-Tabla1513[[#This Row],[FECHA INICIO CONTRATO]]</f>
        <v>291</v>
      </c>
      <c r="S239" s="16" t="s">
        <v>99</v>
      </c>
      <c r="T239" s="25"/>
      <c r="U239" s="48">
        <v>45366</v>
      </c>
      <c r="V239" s="48">
        <v>45657</v>
      </c>
      <c r="W239" s="49"/>
      <c r="X239" s="50" t="s">
        <v>39</v>
      </c>
      <c r="Y239" s="29">
        <v>0.03</v>
      </c>
      <c r="Z239" s="29">
        <v>0</v>
      </c>
      <c r="AA239" s="30">
        <v>2024</v>
      </c>
    </row>
    <row r="240" spans="1:27" ht="77.5" customHeight="1" x14ac:dyDescent="0.35">
      <c r="A240" s="28" t="s">
        <v>51</v>
      </c>
      <c r="B240" s="18" t="s">
        <v>257</v>
      </c>
      <c r="C240" s="18" t="s">
        <v>258</v>
      </c>
      <c r="D240" s="18" t="s">
        <v>276</v>
      </c>
      <c r="E240" s="42" t="s">
        <v>831</v>
      </c>
      <c r="F240" s="48">
        <v>45366</v>
      </c>
      <c r="G240" s="15" t="s">
        <v>96</v>
      </c>
      <c r="H240" s="38" t="s">
        <v>832</v>
      </c>
      <c r="I240" s="44">
        <v>85000000</v>
      </c>
      <c r="J240" s="45" t="s">
        <v>34</v>
      </c>
      <c r="K240" s="46" t="s">
        <v>35</v>
      </c>
      <c r="L240" s="21">
        <v>1023880721</v>
      </c>
      <c r="M240" s="15"/>
      <c r="N240" s="18" t="s">
        <v>833</v>
      </c>
      <c r="O240" s="16" t="s">
        <v>99</v>
      </c>
      <c r="P240" s="20"/>
      <c r="Q240" s="20">
        <f>+Tabla1513[[#This Row],[VALOR INICIAL DEL CONTRATO CON IVA]]+Tabla1513[[#This Row],[VALOR DE LAS ADICIONES CON IVA]]</f>
        <v>85000000</v>
      </c>
      <c r="R240" s="47">
        <f>+Tabla1513[[#This Row],[FECHA TERMINACIÓN CONTRATO]]-Tabla1513[[#This Row],[FECHA INICIO CONTRATO]]</f>
        <v>291</v>
      </c>
      <c r="S240" s="16" t="s">
        <v>99</v>
      </c>
      <c r="T240" s="25"/>
      <c r="U240" s="48">
        <v>45366</v>
      </c>
      <c r="V240" s="48">
        <v>45657</v>
      </c>
      <c r="W240" s="49"/>
      <c r="X240" s="50" t="s">
        <v>39</v>
      </c>
      <c r="Y240" s="29">
        <v>0.03</v>
      </c>
      <c r="Z240" s="29">
        <v>0</v>
      </c>
      <c r="AA240" s="30">
        <v>2024</v>
      </c>
    </row>
    <row r="241" spans="1:27" ht="77.5" customHeight="1" x14ac:dyDescent="0.35">
      <c r="A241" s="28" t="s">
        <v>51</v>
      </c>
      <c r="B241" s="18" t="s">
        <v>52</v>
      </c>
      <c r="C241" s="18" t="s">
        <v>225</v>
      </c>
      <c r="D241" s="18" t="s">
        <v>276</v>
      </c>
      <c r="E241" s="42" t="s">
        <v>834</v>
      </c>
      <c r="F241" s="48">
        <v>45369</v>
      </c>
      <c r="G241" s="15" t="s">
        <v>96</v>
      </c>
      <c r="H241" s="38" t="s">
        <v>835</v>
      </c>
      <c r="I241" s="44">
        <v>1605906000</v>
      </c>
      <c r="J241" s="45" t="s">
        <v>47</v>
      </c>
      <c r="K241" s="46" t="s">
        <v>48</v>
      </c>
      <c r="L241" s="21">
        <v>860069265</v>
      </c>
      <c r="M241" s="15" t="s">
        <v>110</v>
      </c>
      <c r="N241" s="18" t="s">
        <v>836</v>
      </c>
      <c r="O241" s="16" t="s">
        <v>99</v>
      </c>
      <c r="P241" s="20"/>
      <c r="Q241" s="20">
        <f>+Tabla1513[[#This Row],[VALOR INICIAL DEL CONTRATO CON IVA]]+Tabla1513[[#This Row],[VALOR DE LAS ADICIONES CON IVA]]</f>
        <v>1605906000</v>
      </c>
      <c r="R241" s="47">
        <f>+Tabla1513[[#This Row],[FECHA TERMINACIÓN CONTRATO]]-Tabla1513[[#This Row],[FECHA INICIO CONTRATO]]</f>
        <v>1095</v>
      </c>
      <c r="S241" s="16" t="s">
        <v>99</v>
      </c>
      <c r="T241" s="25"/>
      <c r="U241" s="48">
        <v>45369</v>
      </c>
      <c r="V241" s="48">
        <v>46464</v>
      </c>
      <c r="W241" s="49"/>
      <c r="X241" s="50" t="s">
        <v>39</v>
      </c>
      <c r="Y241" s="29">
        <v>0.01</v>
      </c>
      <c r="Z241" s="29">
        <v>0</v>
      </c>
      <c r="AA241" s="30">
        <v>2024</v>
      </c>
    </row>
    <row r="242" spans="1:27" ht="77.5" customHeight="1" x14ac:dyDescent="0.35">
      <c r="A242" s="28" t="s">
        <v>51</v>
      </c>
      <c r="B242" s="18" t="s">
        <v>52</v>
      </c>
      <c r="C242" s="18" t="s">
        <v>246</v>
      </c>
      <c r="D242" s="18" t="s">
        <v>276</v>
      </c>
      <c r="E242" s="42" t="s">
        <v>837</v>
      </c>
      <c r="F242" s="48">
        <v>45369</v>
      </c>
      <c r="G242" s="15" t="s">
        <v>96</v>
      </c>
      <c r="H242" s="38" t="s">
        <v>838</v>
      </c>
      <c r="I242" s="44">
        <v>147240009</v>
      </c>
      <c r="J242" s="45" t="s">
        <v>47</v>
      </c>
      <c r="K242" s="46" t="s">
        <v>48</v>
      </c>
      <c r="L242" s="21">
        <v>830104010</v>
      </c>
      <c r="M242" s="15" t="s">
        <v>110</v>
      </c>
      <c r="N242" s="18" t="s">
        <v>839</v>
      </c>
      <c r="O242" s="16" t="s">
        <v>99</v>
      </c>
      <c r="P242" s="20"/>
      <c r="Q242" s="20">
        <f>+Tabla1513[[#This Row],[VALOR INICIAL DEL CONTRATO CON IVA]]+Tabla1513[[#This Row],[VALOR DE LAS ADICIONES CON IVA]]</f>
        <v>147240009</v>
      </c>
      <c r="R242" s="47">
        <f>+Tabla1513[[#This Row],[FECHA TERMINACIÓN CONTRATO]]-Tabla1513[[#This Row],[FECHA INICIO CONTRATO]]</f>
        <v>288</v>
      </c>
      <c r="S242" s="16" t="s">
        <v>99</v>
      </c>
      <c r="T242" s="25"/>
      <c r="U242" s="48">
        <v>45369</v>
      </c>
      <c r="V242" s="48">
        <v>45657</v>
      </c>
      <c r="W242" s="49"/>
      <c r="X242" s="50" t="s">
        <v>39</v>
      </c>
      <c r="Y242" s="29">
        <v>0</v>
      </c>
      <c r="Z242" s="29">
        <v>0</v>
      </c>
      <c r="AA242" s="30">
        <v>2024</v>
      </c>
    </row>
    <row r="243" spans="1:27" ht="77.5" customHeight="1" x14ac:dyDescent="0.35">
      <c r="A243" s="28" t="s">
        <v>51</v>
      </c>
      <c r="B243" s="18" t="s">
        <v>309</v>
      </c>
      <c r="C243" s="18" t="s">
        <v>511</v>
      </c>
      <c r="D243" s="18" t="s">
        <v>276</v>
      </c>
      <c r="E243" s="42" t="s">
        <v>840</v>
      </c>
      <c r="F243" s="48">
        <v>45369</v>
      </c>
      <c r="G243" s="15" t="s">
        <v>96</v>
      </c>
      <c r="H243" s="38" t="s">
        <v>841</v>
      </c>
      <c r="I243" s="44">
        <v>44982000</v>
      </c>
      <c r="J243" s="45" t="s">
        <v>47</v>
      </c>
      <c r="K243" s="46" t="s">
        <v>48</v>
      </c>
      <c r="L243" s="21">
        <v>901371032</v>
      </c>
      <c r="M243" s="15" t="s">
        <v>185</v>
      </c>
      <c r="N243" s="18" t="s">
        <v>813</v>
      </c>
      <c r="O243" s="16" t="s">
        <v>99</v>
      </c>
      <c r="P243" s="20"/>
      <c r="Q243" s="20">
        <f>+Tabla1513[[#This Row],[VALOR INICIAL DEL CONTRATO CON IVA]]+Tabla1513[[#This Row],[VALOR DE LAS ADICIONES CON IVA]]</f>
        <v>44982000</v>
      </c>
      <c r="R243" s="47">
        <f>+Tabla1513[[#This Row],[FECHA TERMINACIÓN CONTRATO]]-Tabla1513[[#This Row],[FECHA INICIO CONTRATO]]</f>
        <v>153</v>
      </c>
      <c r="S243" s="16" t="s">
        <v>99</v>
      </c>
      <c r="T243" s="25"/>
      <c r="U243" s="48">
        <v>45369</v>
      </c>
      <c r="V243" s="48">
        <v>45522</v>
      </c>
      <c r="W243" s="49"/>
      <c r="X243" s="50" t="s">
        <v>39</v>
      </c>
      <c r="Y243" s="29">
        <v>0</v>
      </c>
      <c r="Z243" s="29">
        <v>0</v>
      </c>
      <c r="AA243" s="30">
        <v>2024</v>
      </c>
    </row>
    <row r="244" spans="1:27" ht="77.5" customHeight="1" x14ac:dyDescent="0.35">
      <c r="A244" s="28" t="s">
        <v>51</v>
      </c>
      <c r="B244" s="18" t="s">
        <v>166</v>
      </c>
      <c r="C244" s="18" t="s">
        <v>204</v>
      </c>
      <c r="D244" s="18" t="s">
        <v>276</v>
      </c>
      <c r="E244" s="42" t="s">
        <v>842</v>
      </c>
      <c r="F244" s="48">
        <v>45369</v>
      </c>
      <c r="G244" s="15" t="s">
        <v>96</v>
      </c>
      <c r="H244" s="38" t="s">
        <v>843</v>
      </c>
      <c r="I244" s="44">
        <v>28000000</v>
      </c>
      <c r="J244" s="45" t="s">
        <v>34</v>
      </c>
      <c r="K244" s="46" t="s">
        <v>35</v>
      </c>
      <c r="L244" s="21">
        <v>79882503</v>
      </c>
      <c r="M244" s="15"/>
      <c r="N244" s="18" t="s">
        <v>844</v>
      </c>
      <c r="O244" s="16" t="s">
        <v>99</v>
      </c>
      <c r="P244" s="20"/>
      <c r="Q244" s="20">
        <f>+Tabla1513[[#This Row],[VALOR INICIAL DEL CONTRATO CON IVA]]+Tabla1513[[#This Row],[VALOR DE LAS ADICIONES CON IVA]]</f>
        <v>28000000</v>
      </c>
      <c r="R244" s="47">
        <f>+Tabla1513[[#This Row],[FECHA TERMINACIÓN CONTRATO]]-Tabla1513[[#This Row],[FECHA INICIO CONTRATO]]</f>
        <v>122</v>
      </c>
      <c r="S244" s="16" t="s">
        <v>99</v>
      </c>
      <c r="T244" s="25"/>
      <c r="U244" s="48">
        <v>45370</v>
      </c>
      <c r="V244" s="48">
        <v>45492</v>
      </c>
      <c r="W244" s="49"/>
      <c r="X244" s="50" t="s">
        <v>39</v>
      </c>
      <c r="Y244" s="29">
        <v>0.11</v>
      </c>
      <c r="Z244" s="29">
        <v>0</v>
      </c>
      <c r="AA244" s="30">
        <v>2024</v>
      </c>
    </row>
    <row r="245" spans="1:27" ht="77.5" customHeight="1" x14ac:dyDescent="0.35">
      <c r="A245" s="28" t="s">
        <v>51</v>
      </c>
      <c r="B245" s="18" t="s">
        <v>28</v>
      </c>
      <c r="C245" s="18" t="s">
        <v>491</v>
      </c>
      <c r="D245" s="18" t="s">
        <v>276</v>
      </c>
      <c r="E245" s="42" t="s">
        <v>845</v>
      </c>
      <c r="F245" s="48">
        <v>45369</v>
      </c>
      <c r="G245" s="15" t="s">
        <v>96</v>
      </c>
      <c r="H245" s="38" t="s">
        <v>846</v>
      </c>
      <c r="I245" s="44">
        <v>11543000</v>
      </c>
      <c r="J245" s="45" t="s">
        <v>47</v>
      </c>
      <c r="K245" s="46" t="s">
        <v>48</v>
      </c>
      <c r="L245" s="21">
        <v>860019289</v>
      </c>
      <c r="M245" s="15" t="s">
        <v>185</v>
      </c>
      <c r="N245" s="18" t="s">
        <v>847</v>
      </c>
      <c r="O245" s="16" t="s">
        <v>99</v>
      </c>
      <c r="P245" s="20"/>
      <c r="Q245" s="20">
        <f>+Tabla1513[[#This Row],[VALOR INICIAL DEL CONTRATO CON IVA]]+Tabla1513[[#This Row],[VALOR DE LAS ADICIONES CON IVA]]</f>
        <v>11543000</v>
      </c>
      <c r="R245" s="47">
        <f>+Tabla1513[[#This Row],[FECHA TERMINACIÓN CONTRATO]]-Tabla1513[[#This Row],[FECHA INICIO CONTRATO]]</f>
        <v>104</v>
      </c>
      <c r="S245" s="16" t="s">
        <v>99</v>
      </c>
      <c r="T245" s="25"/>
      <c r="U245" s="48">
        <v>45369</v>
      </c>
      <c r="V245" s="48">
        <v>45473</v>
      </c>
      <c r="W245" s="49"/>
      <c r="X245" s="50" t="s">
        <v>39</v>
      </c>
      <c r="Y245" s="29">
        <v>0</v>
      </c>
      <c r="Z245" s="29">
        <v>0</v>
      </c>
      <c r="AA245" s="30">
        <v>2024</v>
      </c>
    </row>
    <row r="246" spans="1:27" ht="77.5" customHeight="1" x14ac:dyDescent="0.35">
      <c r="A246" s="28" t="s">
        <v>51</v>
      </c>
      <c r="B246" s="18" t="s">
        <v>52</v>
      </c>
      <c r="C246" s="18" t="s">
        <v>225</v>
      </c>
      <c r="D246" s="18" t="s">
        <v>276</v>
      </c>
      <c r="E246" s="42" t="s">
        <v>848</v>
      </c>
      <c r="F246" s="48">
        <v>45373</v>
      </c>
      <c r="G246" s="15" t="s">
        <v>96</v>
      </c>
      <c r="H246" s="38" t="s">
        <v>849</v>
      </c>
      <c r="I246" s="44">
        <v>739648522</v>
      </c>
      <c r="J246" s="45" t="s">
        <v>47</v>
      </c>
      <c r="K246" s="46" t="s">
        <v>48</v>
      </c>
      <c r="L246" s="21">
        <v>800233464</v>
      </c>
      <c r="M246" s="15" t="s">
        <v>114</v>
      </c>
      <c r="N246" s="18" t="s">
        <v>850</v>
      </c>
      <c r="O246" s="16" t="s">
        <v>99</v>
      </c>
      <c r="P246" s="20"/>
      <c r="Q246" s="20">
        <f>+Tabla1513[[#This Row],[VALOR INICIAL DEL CONTRATO CON IVA]]+Tabla1513[[#This Row],[VALOR DE LAS ADICIONES CON IVA]]</f>
        <v>739648522</v>
      </c>
      <c r="R246" s="47">
        <f>+Tabla1513[[#This Row],[FECHA TERMINACIÓN CONTRATO]]-Tabla1513[[#This Row],[FECHA INICIO CONTRATO]]</f>
        <v>213</v>
      </c>
      <c r="S246" s="16" t="s">
        <v>99</v>
      </c>
      <c r="T246" s="25"/>
      <c r="U246" s="48">
        <v>45383</v>
      </c>
      <c r="V246" s="48">
        <v>45596</v>
      </c>
      <c r="W246" s="49"/>
      <c r="X246" s="50" t="s">
        <v>39</v>
      </c>
      <c r="Y246" s="29">
        <v>0</v>
      </c>
      <c r="Z246" s="29">
        <v>0</v>
      </c>
      <c r="AA246" s="30">
        <v>2024</v>
      </c>
    </row>
    <row r="247" spans="1:27" ht="77.5" customHeight="1" x14ac:dyDescent="0.35">
      <c r="A247" s="28" t="s">
        <v>51</v>
      </c>
      <c r="B247" s="18" t="s">
        <v>166</v>
      </c>
      <c r="C247" s="18" t="s">
        <v>204</v>
      </c>
      <c r="D247" s="18" t="s">
        <v>276</v>
      </c>
      <c r="E247" s="42" t="s">
        <v>851</v>
      </c>
      <c r="F247" s="48">
        <v>45373</v>
      </c>
      <c r="G247" s="15" t="s">
        <v>96</v>
      </c>
      <c r="H247" s="38" t="s">
        <v>852</v>
      </c>
      <c r="I247" s="44">
        <v>28000000</v>
      </c>
      <c r="J247" s="45" t="s">
        <v>34</v>
      </c>
      <c r="K247" s="46" t="s">
        <v>35</v>
      </c>
      <c r="L247" s="21">
        <v>80376806</v>
      </c>
      <c r="M247" s="15"/>
      <c r="N247" s="18" t="s">
        <v>853</v>
      </c>
      <c r="O247" s="16" t="s">
        <v>99</v>
      </c>
      <c r="P247" s="20"/>
      <c r="Q247" s="20">
        <f>+Tabla1513[[#This Row],[VALOR INICIAL DEL CONTRATO CON IVA]]+Tabla1513[[#This Row],[VALOR DE LAS ADICIONES CON IVA]]</f>
        <v>28000000</v>
      </c>
      <c r="R247" s="47">
        <f>+Tabla1513[[#This Row],[FECHA TERMINACIÓN CONTRATO]]-Tabla1513[[#This Row],[FECHA INICIO CONTRATO]]</f>
        <v>121</v>
      </c>
      <c r="S247" s="16" t="s">
        <v>99</v>
      </c>
      <c r="T247" s="25"/>
      <c r="U247" s="48">
        <v>45373</v>
      </c>
      <c r="V247" s="48">
        <v>45494</v>
      </c>
      <c r="W247" s="49"/>
      <c r="X247" s="50" t="s">
        <v>39</v>
      </c>
      <c r="Y247" s="29">
        <v>0.11</v>
      </c>
      <c r="Z247" s="29">
        <v>0</v>
      </c>
      <c r="AA247" s="30">
        <v>2024</v>
      </c>
    </row>
    <row r="248" spans="1:27" ht="77.5" customHeight="1" x14ac:dyDescent="0.35">
      <c r="A248" s="28" t="s">
        <v>51</v>
      </c>
      <c r="B248" s="18" t="s">
        <v>52</v>
      </c>
      <c r="C248" s="18" t="s">
        <v>606</v>
      </c>
      <c r="D248" s="18" t="s">
        <v>807</v>
      </c>
      <c r="E248" s="42" t="s">
        <v>854</v>
      </c>
      <c r="F248" s="48">
        <v>45373</v>
      </c>
      <c r="G248" s="15" t="s">
        <v>96</v>
      </c>
      <c r="H248" s="38" t="s">
        <v>855</v>
      </c>
      <c r="I248" s="44">
        <v>602800</v>
      </c>
      <c r="J248" s="45" t="s">
        <v>47</v>
      </c>
      <c r="K248" s="46" t="s">
        <v>48</v>
      </c>
      <c r="L248" s="21">
        <v>900228799</v>
      </c>
      <c r="M248" s="15" t="s">
        <v>144</v>
      </c>
      <c r="N248" s="18" t="s">
        <v>856</v>
      </c>
      <c r="O248" s="16" t="s">
        <v>99</v>
      </c>
      <c r="P248" s="20"/>
      <c r="Q248" s="20">
        <f>+Tabla1513[[#This Row],[VALOR INICIAL DEL CONTRATO CON IVA]]+Tabla1513[[#This Row],[VALOR DE LAS ADICIONES CON IVA]]</f>
        <v>602800</v>
      </c>
      <c r="R248" s="47">
        <f>+Tabla1513[[#This Row],[FECHA TERMINACIÓN CONTRATO]]-Tabla1513[[#This Row],[FECHA INICIO CONTRATO]]</f>
        <v>365</v>
      </c>
      <c r="S248" s="16" t="s">
        <v>99</v>
      </c>
      <c r="T248" s="25"/>
      <c r="U248" s="48">
        <v>45373</v>
      </c>
      <c r="V248" s="48">
        <v>45738</v>
      </c>
      <c r="W248" s="49"/>
      <c r="X248" s="50" t="s">
        <v>39</v>
      </c>
      <c r="Y248" s="29">
        <v>0</v>
      </c>
      <c r="Z248" s="29">
        <v>0</v>
      </c>
      <c r="AA248" s="30">
        <v>2024</v>
      </c>
    </row>
    <row r="249" spans="1:27" ht="77.5" customHeight="1" x14ac:dyDescent="0.35">
      <c r="A249" s="28" t="s">
        <v>51</v>
      </c>
      <c r="B249" s="18" t="s">
        <v>52</v>
      </c>
      <c r="C249" s="18" t="s">
        <v>225</v>
      </c>
      <c r="D249" s="18" t="s">
        <v>276</v>
      </c>
      <c r="E249" s="42" t="s">
        <v>857</v>
      </c>
      <c r="F249" s="48">
        <v>45383</v>
      </c>
      <c r="G249" s="15" t="s">
        <v>96</v>
      </c>
      <c r="H249" s="38" t="s">
        <v>858</v>
      </c>
      <c r="I249" s="44">
        <v>20000000</v>
      </c>
      <c r="J249" s="45" t="s">
        <v>34</v>
      </c>
      <c r="K249" s="18" t="s">
        <v>35</v>
      </c>
      <c r="L249" s="21">
        <v>1013586805</v>
      </c>
      <c r="M249" s="15"/>
      <c r="N249" s="18" t="s">
        <v>859</v>
      </c>
      <c r="O249" s="16" t="s">
        <v>99</v>
      </c>
      <c r="P249" s="20"/>
      <c r="Q249" s="20">
        <f>+Tabla1513[[#This Row],[VALOR INICIAL DEL CONTRATO CON IVA]]+Tabla1513[[#This Row],[VALOR DE LAS ADICIONES CON IVA]]</f>
        <v>20000000</v>
      </c>
      <c r="R249" s="47">
        <f>+Tabla1513[[#This Row],[FECHA TERMINACIÓN CONTRATO]]-Tabla1513[[#This Row],[FECHA INICIO CONTRATO]]</f>
        <v>243</v>
      </c>
      <c r="S249" s="16" t="s">
        <v>99</v>
      </c>
      <c r="T249" s="25"/>
      <c r="U249" s="48">
        <v>45383</v>
      </c>
      <c r="V249" s="48">
        <v>45626</v>
      </c>
      <c r="W249" s="49"/>
      <c r="X249" s="50" t="s">
        <v>39</v>
      </c>
      <c r="Y249" s="29">
        <v>0</v>
      </c>
      <c r="Z249" s="29">
        <v>0</v>
      </c>
      <c r="AA249" s="30">
        <v>2024</v>
      </c>
    </row>
    <row r="250" spans="1:27" ht="77.5" customHeight="1" x14ac:dyDescent="0.35">
      <c r="A250" s="28" t="s">
        <v>27</v>
      </c>
      <c r="B250" s="18" t="s">
        <v>28</v>
      </c>
      <c r="C250" s="18" t="s">
        <v>64</v>
      </c>
      <c r="D250" s="18" t="s">
        <v>276</v>
      </c>
      <c r="E250" s="42" t="s">
        <v>860</v>
      </c>
      <c r="F250" s="48">
        <v>45322</v>
      </c>
      <c r="G250" s="18" t="s">
        <v>32</v>
      </c>
      <c r="H250" s="38" t="s">
        <v>861</v>
      </c>
      <c r="I250" s="44">
        <v>5856405</v>
      </c>
      <c r="J250" s="45" t="s">
        <v>34</v>
      </c>
      <c r="K250" s="18" t="s">
        <v>35</v>
      </c>
      <c r="L250" s="21">
        <v>10113089</v>
      </c>
      <c r="M250" s="15"/>
      <c r="N250" s="18" t="s">
        <v>862</v>
      </c>
      <c r="O250" s="16" t="s">
        <v>99</v>
      </c>
      <c r="P250" s="20"/>
      <c r="Q250" s="20">
        <f>+Tabla1513[[#This Row],[VALOR INICIAL DEL CONTRATO CON IVA]]+Tabla1513[[#This Row],[VALOR DE LAS ADICIONES CON IVA]]</f>
        <v>5856405</v>
      </c>
      <c r="R250" s="47">
        <f>+Tabla1513[[#This Row],[FECHA TERMINACIÓN CONTRATO]]-Tabla1513[[#This Row],[FECHA INICIO CONTRATO]]</f>
        <v>182</v>
      </c>
      <c r="S250" s="16" t="s">
        <v>99</v>
      </c>
      <c r="T250" s="25"/>
      <c r="U250" s="48">
        <v>45323</v>
      </c>
      <c r="V250" s="48">
        <v>45505</v>
      </c>
      <c r="W250" s="49"/>
      <c r="X250" s="50" t="s">
        <v>39</v>
      </c>
      <c r="Y250" s="29">
        <v>0.33</v>
      </c>
      <c r="Z250" s="29">
        <v>0.12</v>
      </c>
      <c r="AA250" s="30">
        <v>2024</v>
      </c>
    </row>
    <row r="251" spans="1:27" ht="77.5" customHeight="1" x14ac:dyDescent="0.35">
      <c r="A251" s="28" t="s">
        <v>27</v>
      </c>
      <c r="B251" s="18" t="s">
        <v>28</v>
      </c>
      <c r="C251" s="18" t="s">
        <v>80</v>
      </c>
      <c r="D251" s="18" t="s">
        <v>276</v>
      </c>
      <c r="E251" s="42" t="s">
        <v>863</v>
      </c>
      <c r="F251" s="48">
        <v>45321</v>
      </c>
      <c r="G251" s="15" t="s">
        <v>216</v>
      </c>
      <c r="H251" s="38" t="s">
        <v>864</v>
      </c>
      <c r="I251" s="44">
        <v>7490284</v>
      </c>
      <c r="J251" s="45" t="s">
        <v>47</v>
      </c>
      <c r="K251" s="46" t="s">
        <v>48</v>
      </c>
      <c r="L251" s="21">
        <v>890930614</v>
      </c>
      <c r="M251" s="15" t="s">
        <v>49</v>
      </c>
      <c r="N251" s="18" t="s">
        <v>865</v>
      </c>
      <c r="O251" s="16" t="s">
        <v>99</v>
      </c>
      <c r="P251" s="20"/>
      <c r="Q251" s="20">
        <f>+Tabla1513[[#This Row],[VALOR INICIAL DEL CONTRATO CON IVA]]+Tabla1513[[#This Row],[VALOR DE LAS ADICIONES CON IVA]]</f>
        <v>7490284</v>
      </c>
      <c r="R251" s="47">
        <f>+Tabla1513[[#This Row],[FECHA TERMINACIÓN CONTRATO]]-Tabla1513[[#This Row],[FECHA INICIO CONTRATO]]</f>
        <v>336</v>
      </c>
      <c r="S251" s="16" t="s">
        <v>99</v>
      </c>
      <c r="T251" s="25"/>
      <c r="U251" s="48">
        <v>45321</v>
      </c>
      <c r="V251" s="48">
        <v>45657</v>
      </c>
      <c r="W251" s="49"/>
      <c r="X251" s="50" t="s">
        <v>39</v>
      </c>
      <c r="Y251" s="29">
        <v>0.18</v>
      </c>
      <c r="Z251" s="29">
        <v>0.18</v>
      </c>
      <c r="AA251" s="30">
        <v>2024</v>
      </c>
    </row>
    <row r="252" spans="1:27" ht="77.5" customHeight="1" x14ac:dyDescent="0.35">
      <c r="A252" s="28" t="s">
        <v>27</v>
      </c>
      <c r="B252" s="18" t="s">
        <v>28</v>
      </c>
      <c r="C252" s="18" t="s">
        <v>866</v>
      </c>
      <c r="D252" s="18" t="s">
        <v>276</v>
      </c>
      <c r="E252" s="42" t="s">
        <v>867</v>
      </c>
      <c r="F252" s="48">
        <v>45320</v>
      </c>
      <c r="G252" s="15" t="s">
        <v>96</v>
      </c>
      <c r="H252" s="38" t="s">
        <v>868</v>
      </c>
      <c r="I252" s="44">
        <v>3840000</v>
      </c>
      <c r="J252" s="45" t="s">
        <v>47</v>
      </c>
      <c r="K252" s="46" t="s">
        <v>48</v>
      </c>
      <c r="L252" s="21">
        <v>800185306</v>
      </c>
      <c r="M252" s="15" t="s">
        <v>67</v>
      </c>
      <c r="N252" s="18" t="s">
        <v>869</v>
      </c>
      <c r="O252" s="16" t="s">
        <v>99</v>
      </c>
      <c r="P252" s="20"/>
      <c r="Q252" s="20">
        <f>+Tabla1513[[#This Row],[VALOR INICIAL DEL CONTRATO CON IVA]]+Tabla1513[[#This Row],[VALOR DE LAS ADICIONES CON IVA]]</f>
        <v>3840000</v>
      </c>
      <c r="R252" s="47">
        <f>+Tabla1513[[#This Row],[FECHA TERMINACIÓN CONTRATO]]-Tabla1513[[#This Row],[FECHA INICIO CONTRATO]]</f>
        <v>334</v>
      </c>
      <c r="S252" s="16" t="s">
        <v>99</v>
      </c>
      <c r="T252" s="25"/>
      <c r="U252" s="48">
        <v>45323</v>
      </c>
      <c r="V252" s="48">
        <v>45657</v>
      </c>
      <c r="W252" s="49"/>
      <c r="X252" s="50" t="s">
        <v>39</v>
      </c>
      <c r="Y252" s="29">
        <v>0.18</v>
      </c>
      <c r="Z252" s="29">
        <v>0.09</v>
      </c>
      <c r="AA252" s="30">
        <v>2024</v>
      </c>
    </row>
    <row r="253" spans="1:27" ht="77.5" customHeight="1" x14ac:dyDescent="0.35">
      <c r="A253" s="28" t="s">
        <v>27</v>
      </c>
      <c r="B253" s="18" t="s">
        <v>28</v>
      </c>
      <c r="C253" s="18" t="s">
        <v>126</v>
      </c>
      <c r="D253" s="18" t="s">
        <v>276</v>
      </c>
      <c r="E253" s="42" t="s">
        <v>870</v>
      </c>
      <c r="F253" s="48">
        <v>45322</v>
      </c>
      <c r="G253" s="18" t="s">
        <v>32</v>
      </c>
      <c r="H253" s="38" t="s">
        <v>871</v>
      </c>
      <c r="I253" s="44">
        <v>5220000</v>
      </c>
      <c r="J253" s="45" t="s">
        <v>47</v>
      </c>
      <c r="K253" s="46" t="s">
        <v>48</v>
      </c>
      <c r="L253" s="21">
        <v>810006362</v>
      </c>
      <c r="M253" s="15" t="s">
        <v>124</v>
      </c>
      <c r="N253" s="18" t="s">
        <v>872</v>
      </c>
      <c r="O253" s="16" t="s">
        <v>99</v>
      </c>
      <c r="P253" s="20"/>
      <c r="Q253" s="20">
        <f>+Tabla1513[[#This Row],[VALOR INICIAL DEL CONTRATO CON IVA]]+Tabla1513[[#This Row],[VALOR DE LAS ADICIONES CON IVA]]</f>
        <v>5220000</v>
      </c>
      <c r="R253" s="47">
        <f>+Tabla1513[[#This Row],[FECHA TERMINACIÓN CONTRATO]]-Tabla1513[[#This Row],[FECHA INICIO CONTRATO]]</f>
        <v>365</v>
      </c>
      <c r="S253" s="16" t="s">
        <v>99</v>
      </c>
      <c r="T253" s="25"/>
      <c r="U253" s="48">
        <v>45323</v>
      </c>
      <c r="V253" s="48">
        <v>45688</v>
      </c>
      <c r="W253" s="49"/>
      <c r="X253" s="50" t="s">
        <v>39</v>
      </c>
      <c r="Y253" s="29">
        <v>0.17</v>
      </c>
      <c r="Z253" s="29">
        <v>0.17</v>
      </c>
      <c r="AA253" s="30">
        <v>2024</v>
      </c>
    </row>
    <row r="254" spans="1:27" ht="77.5" customHeight="1" x14ac:dyDescent="0.35">
      <c r="A254" s="28" t="s">
        <v>27</v>
      </c>
      <c r="B254" s="18" t="s">
        <v>28</v>
      </c>
      <c r="C254" s="18" t="s">
        <v>80</v>
      </c>
      <c r="D254" s="18" t="s">
        <v>276</v>
      </c>
      <c r="E254" s="42" t="s">
        <v>873</v>
      </c>
      <c r="F254" s="48">
        <v>45322</v>
      </c>
      <c r="G254" s="18" t="s">
        <v>32</v>
      </c>
      <c r="H254" s="38" t="s">
        <v>874</v>
      </c>
      <c r="I254" s="44">
        <v>16593146</v>
      </c>
      <c r="J254" s="45" t="s">
        <v>47</v>
      </c>
      <c r="K254" s="46" t="s">
        <v>48</v>
      </c>
      <c r="L254" s="21">
        <v>811047095</v>
      </c>
      <c r="M254" s="15" t="s">
        <v>67</v>
      </c>
      <c r="N254" s="18" t="s">
        <v>875</v>
      </c>
      <c r="O254" s="16" t="s">
        <v>99</v>
      </c>
      <c r="P254" s="20"/>
      <c r="Q254" s="20">
        <f>+Tabla1513[[#This Row],[VALOR INICIAL DEL CONTRATO CON IVA]]+Tabla1513[[#This Row],[VALOR DE LAS ADICIONES CON IVA]]</f>
        <v>16593146</v>
      </c>
      <c r="R254" s="47">
        <f>+Tabla1513[[#This Row],[FECHA TERMINACIÓN CONTRATO]]-Tabla1513[[#This Row],[FECHA INICIO CONTRATO]]</f>
        <v>335</v>
      </c>
      <c r="S254" s="16" t="s">
        <v>99</v>
      </c>
      <c r="T254" s="25"/>
      <c r="U254" s="48">
        <v>45322</v>
      </c>
      <c r="V254" s="48">
        <v>45657</v>
      </c>
      <c r="W254" s="49"/>
      <c r="X254" s="50" t="s">
        <v>39</v>
      </c>
      <c r="Y254" s="29">
        <v>0.18</v>
      </c>
      <c r="Z254" s="29">
        <v>0.18</v>
      </c>
      <c r="AA254" s="30">
        <v>2024</v>
      </c>
    </row>
    <row r="255" spans="1:27" ht="77.5" customHeight="1" x14ac:dyDescent="0.35">
      <c r="A255" s="28" t="s">
        <v>27</v>
      </c>
      <c r="B255" s="18" t="s">
        <v>28</v>
      </c>
      <c r="C255" s="18" t="s">
        <v>876</v>
      </c>
      <c r="D255" s="18" t="s">
        <v>276</v>
      </c>
      <c r="E255" s="42" t="s">
        <v>877</v>
      </c>
      <c r="F255" s="48">
        <v>45323</v>
      </c>
      <c r="G255" s="15" t="s">
        <v>216</v>
      </c>
      <c r="H255" s="38" t="s">
        <v>878</v>
      </c>
      <c r="I255" s="44">
        <v>9448786</v>
      </c>
      <c r="J255" s="45" t="s">
        <v>47</v>
      </c>
      <c r="K255" s="46" t="s">
        <v>48</v>
      </c>
      <c r="L255" s="21">
        <v>801001100</v>
      </c>
      <c r="M255" s="15" t="s">
        <v>72</v>
      </c>
      <c r="N255" s="18" t="s">
        <v>879</v>
      </c>
      <c r="O255" s="16" t="s">
        <v>99</v>
      </c>
      <c r="P255" s="20"/>
      <c r="Q255" s="20">
        <f>+Tabla1513[[#This Row],[VALOR INICIAL DEL CONTRATO CON IVA]]+Tabla1513[[#This Row],[VALOR DE LAS ADICIONES CON IVA]]</f>
        <v>9448786</v>
      </c>
      <c r="R255" s="47">
        <f>+Tabla1513[[#This Row],[FECHA TERMINACIÓN CONTRATO]]-Tabla1513[[#This Row],[FECHA INICIO CONTRATO]]</f>
        <v>334</v>
      </c>
      <c r="S255" s="16" t="s">
        <v>99</v>
      </c>
      <c r="T255" s="25"/>
      <c r="U255" s="48">
        <v>45323</v>
      </c>
      <c r="V255" s="48">
        <v>45657</v>
      </c>
      <c r="W255" s="49"/>
      <c r="X255" s="50" t="s">
        <v>39</v>
      </c>
      <c r="Y255" s="31">
        <v>2.35E-2</v>
      </c>
      <c r="Z255" s="31">
        <v>2.35E-2</v>
      </c>
      <c r="AA255" s="30">
        <v>2024</v>
      </c>
    </row>
    <row r="256" spans="1:27" ht="77.5" customHeight="1" x14ac:dyDescent="0.35">
      <c r="A256" s="28" t="s">
        <v>27</v>
      </c>
      <c r="B256" s="18" t="s">
        <v>28</v>
      </c>
      <c r="C256" s="18" t="s">
        <v>880</v>
      </c>
      <c r="D256" s="18" t="s">
        <v>276</v>
      </c>
      <c r="E256" s="42" t="s">
        <v>881</v>
      </c>
      <c r="F256" s="48">
        <v>45329</v>
      </c>
      <c r="G256" s="15" t="s">
        <v>216</v>
      </c>
      <c r="H256" s="38" t="s">
        <v>882</v>
      </c>
      <c r="I256" s="44">
        <v>4798080</v>
      </c>
      <c r="J256" s="45" t="s">
        <v>47</v>
      </c>
      <c r="K256" s="46" t="s">
        <v>48</v>
      </c>
      <c r="L256" s="21">
        <v>900147698</v>
      </c>
      <c r="M256" s="15" t="s">
        <v>124</v>
      </c>
      <c r="N256" s="18" t="s">
        <v>883</v>
      </c>
      <c r="O256" s="16" t="s">
        <v>99</v>
      </c>
      <c r="P256" s="20"/>
      <c r="Q256" s="20">
        <f>+Tabla1513[[#This Row],[VALOR INICIAL DEL CONTRATO CON IVA]]+Tabla1513[[#This Row],[VALOR DE LAS ADICIONES CON IVA]]</f>
        <v>4798080</v>
      </c>
      <c r="R256" s="47">
        <f>+Tabla1513[[#This Row],[FECHA TERMINACIÓN CONTRATO]]-Tabla1513[[#This Row],[FECHA INICIO CONTRATO]]</f>
        <v>327</v>
      </c>
      <c r="S256" s="16" t="s">
        <v>99</v>
      </c>
      <c r="T256" s="25"/>
      <c r="U256" s="48">
        <v>45330</v>
      </c>
      <c r="V256" s="48">
        <v>45657</v>
      </c>
      <c r="W256" s="49"/>
      <c r="X256" s="50" t="s">
        <v>39</v>
      </c>
      <c r="Y256" s="29">
        <v>1</v>
      </c>
      <c r="Z256" s="29">
        <v>0</v>
      </c>
      <c r="AA256" s="30">
        <v>2024</v>
      </c>
    </row>
    <row r="257" spans="1:27" ht="77.5" customHeight="1" x14ac:dyDescent="0.35">
      <c r="A257" s="28" t="s">
        <v>27</v>
      </c>
      <c r="B257" s="18" t="s">
        <v>28</v>
      </c>
      <c r="C257" s="18" t="s">
        <v>60</v>
      </c>
      <c r="D257" s="18" t="s">
        <v>276</v>
      </c>
      <c r="E257" s="42" t="s">
        <v>884</v>
      </c>
      <c r="F257" s="48">
        <v>45334</v>
      </c>
      <c r="G257" s="15" t="s">
        <v>96</v>
      </c>
      <c r="H257" s="38" t="s">
        <v>885</v>
      </c>
      <c r="I257" s="44">
        <v>3400000</v>
      </c>
      <c r="J257" s="45" t="s">
        <v>47</v>
      </c>
      <c r="K257" s="46" t="s">
        <v>48</v>
      </c>
      <c r="L257" s="21">
        <v>800255858</v>
      </c>
      <c r="M257" s="15" t="s">
        <v>72</v>
      </c>
      <c r="N257" s="18" t="s">
        <v>886</v>
      </c>
      <c r="O257" s="16" t="s">
        <v>99</v>
      </c>
      <c r="P257" s="20"/>
      <c r="Q257" s="20">
        <f>+Tabla1513[[#This Row],[VALOR INICIAL DEL CONTRATO CON IVA]]+Tabla1513[[#This Row],[VALOR DE LAS ADICIONES CON IVA]]</f>
        <v>3400000</v>
      </c>
      <c r="R257" s="47">
        <f>+Tabla1513[[#This Row],[FECHA TERMINACIÓN CONTRATO]]-Tabla1513[[#This Row],[FECHA INICIO CONTRATO]]</f>
        <v>323</v>
      </c>
      <c r="S257" s="16" t="s">
        <v>99</v>
      </c>
      <c r="T257" s="25"/>
      <c r="U257" s="48">
        <v>45334</v>
      </c>
      <c r="V257" s="48">
        <v>45657</v>
      </c>
      <c r="W257" s="49"/>
      <c r="X257" s="50" t="s">
        <v>39</v>
      </c>
      <c r="Y257" s="29">
        <v>0</v>
      </c>
      <c r="Z257" s="29">
        <v>0</v>
      </c>
      <c r="AA257" s="30">
        <v>2024</v>
      </c>
    </row>
    <row r="258" spans="1:27" ht="77.5" customHeight="1" x14ac:dyDescent="0.35">
      <c r="A258" s="28" t="s">
        <v>27</v>
      </c>
      <c r="B258" s="18" t="s">
        <v>28</v>
      </c>
      <c r="C258" s="18" t="s">
        <v>126</v>
      </c>
      <c r="D258" s="18" t="s">
        <v>807</v>
      </c>
      <c r="E258" s="42" t="s">
        <v>887</v>
      </c>
      <c r="F258" s="48">
        <v>45331</v>
      </c>
      <c r="G258" s="15" t="s">
        <v>216</v>
      </c>
      <c r="H258" s="38" t="s">
        <v>888</v>
      </c>
      <c r="I258" s="44">
        <v>1599130</v>
      </c>
      <c r="J258" s="45" t="s">
        <v>47</v>
      </c>
      <c r="K258" s="46" t="s">
        <v>48</v>
      </c>
      <c r="L258" s="21">
        <v>900387450</v>
      </c>
      <c r="M258" s="15" t="s">
        <v>124</v>
      </c>
      <c r="N258" s="18" t="s">
        <v>889</v>
      </c>
      <c r="O258" s="16" t="s">
        <v>99</v>
      </c>
      <c r="P258" s="20"/>
      <c r="Q258" s="20">
        <f>+Tabla1513[[#This Row],[VALOR INICIAL DEL CONTRATO CON IVA]]+Tabla1513[[#This Row],[VALOR DE LAS ADICIONES CON IVA]]</f>
        <v>1599130</v>
      </c>
      <c r="R258" s="47">
        <f>+Tabla1513[[#This Row],[FECHA TERMINACIÓN CONTRATO]]-Tabla1513[[#This Row],[FECHA INICIO CONTRATO]]</f>
        <v>324</v>
      </c>
      <c r="S258" s="16" t="s">
        <v>99</v>
      </c>
      <c r="T258" s="25"/>
      <c r="U258" s="48">
        <v>45331</v>
      </c>
      <c r="V258" s="48">
        <v>45655</v>
      </c>
      <c r="W258" s="49"/>
      <c r="X258" s="50" t="s">
        <v>39</v>
      </c>
      <c r="Y258" s="29">
        <v>0.19</v>
      </c>
      <c r="Z258" s="29">
        <v>0</v>
      </c>
      <c r="AA258" s="30">
        <v>2024</v>
      </c>
    </row>
    <row r="259" spans="1:27" ht="77.5" customHeight="1" x14ac:dyDescent="0.35">
      <c r="A259" s="28" t="s">
        <v>27</v>
      </c>
      <c r="B259" s="18" t="s">
        <v>28</v>
      </c>
      <c r="C259" s="18" t="s">
        <v>60</v>
      </c>
      <c r="D259" s="18" t="s">
        <v>807</v>
      </c>
      <c r="E259" s="42" t="s">
        <v>890</v>
      </c>
      <c r="F259" s="48">
        <v>45335</v>
      </c>
      <c r="G259" s="15" t="s">
        <v>96</v>
      </c>
      <c r="H259" s="38" t="s">
        <v>891</v>
      </c>
      <c r="I259" s="44">
        <v>988974</v>
      </c>
      <c r="J259" s="45" t="s">
        <v>34</v>
      </c>
      <c r="K259" s="46" t="s">
        <v>35</v>
      </c>
      <c r="L259" s="21">
        <v>241643</v>
      </c>
      <c r="M259" s="15"/>
      <c r="N259" s="18" t="s">
        <v>892</v>
      </c>
      <c r="O259" s="16" t="s">
        <v>99</v>
      </c>
      <c r="P259" s="20"/>
      <c r="Q259" s="20">
        <f>+Tabla1513[[#This Row],[VALOR INICIAL DEL CONTRATO CON IVA]]+Tabla1513[[#This Row],[VALOR DE LAS ADICIONES CON IVA]]</f>
        <v>988974</v>
      </c>
      <c r="R259" s="47">
        <f>+Tabla1513[[#This Row],[FECHA TERMINACIÓN CONTRATO]]-Tabla1513[[#This Row],[FECHA INICIO CONTRATO]]</f>
        <v>322</v>
      </c>
      <c r="S259" s="16" t="s">
        <v>99</v>
      </c>
      <c r="T259" s="25"/>
      <c r="U259" s="48">
        <v>45335</v>
      </c>
      <c r="V259" s="48">
        <v>45657</v>
      </c>
      <c r="W259" s="49"/>
      <c r="X259" s="50" t="s">
        <v>39</v>
      </c>
      <c r="Y259" s="29">
        <v>0.41</v>
      </c>
      <c r="Z259" s="29">
        <v>0.41</v>
      </c>
      <c r="AA259" s="30">
        <v>2024</v>
      </c>
    </row>
    <row r="260" spans="1:27" ht="77.5" customHeight="1" x14ac:dyDescent="0.35">
      <c r="A260" s="28" t="s">
        <v>27</v>
      </c>
      <c r="B260" s="18" t="s">
        <v>28</v>
      </c>
      <c r="C260" s="15" t="s">
        <v>40</v>
      </c>
      <c r="D260" s="18" t="s">
        <v>807</v>
      </c>
      <c r="E260" s="42" t="s">
        <v>893</v>
      </c>
      <c r="F260" s="48">
        <v>45336</v>
      </c>
      <c r="G260" s="18" t="s">
        <v>32</v>
      </c>
      <c r="H260" s="38" t="s">
        <v>894</v>
      </c>
      <c r="I260" s="44">
        <v>1650000</v>
      </c>
      <c r="J260" s="45" t="s">
        <v>34</v>
      </c>
      <c r="K260" s="46" t="s">
        <v>35</v>
      </c>
      <c r="L260" s="21">
        <v>38245839</v>
      </c>
      <c r="M260" s="15"/>
      <c r="N260" s="18" t="s">
        <v>895</v>
      </c>
      <c r="O260" s="16" t="s">
        <v>99</v>
      </c>
      <c r="P260" s="20"/>
      <c r="Q260" s="20">
        <f>+Tabla1513[[#This Row],[VALOR INICIAL DEL CONTRATO CON IVA]]+Tabla1513[[#This Row],[VALOR DE LAS ADICIONES CON IVA]]</f>
        <v>1650000</v>
      </c>
      <c r="R260" s="47">
        <f>+Tabla1513[[#This Row],[FECHA TERMINACIÓN CONTRATO]]-Tabla1513[[#This Row],[FECHA INICIO CONTRATO]]</f>
        <v>320</v>
      </c>
      <c r="S260" s="16" t="s">
        <v>99</v>
      </c>
      <c r="T260" s="25"/>
      <c r="U260" s="48">
        <v>45337</v>
      </c>
      <c r="V260" s="48">
        <v>45657</v>
      </c>
      <c r="W260" s="49"/>
      <c r="X260" s="50" t="s">
        <v>39</v>
      </c>
      <c r="Y260" s="29">
        <v>0.27</v>
      </c>
      <c r="Z260" s="29">
        <v>0.27</v>
      </c>
      <c r="AA260" s="30">
        <v>2024</v>
      </c>
    </row>
    <row r="261" spans="1:27" ht="77.5" customHeight="1" x14ac:dyDescent="0.35">
      <c r="A261" s="28" t="s">
        <v>27</v>
      </c>
      <c r="B261" s="18" t="s">
        <v>28</v>
      </c>
      <c r="C261" s="18" t="s">
        <v>896</v>
      </c>
      <c r="D261" s="18" t="s">
        <v>276</v>
      </c>
      <c r="E261" s="42" t="s">
        <v>897</v>
      </c>
      <c r="F261" s="48">
        <v>45336</v>
      </c>
      <c r="G261" s="15" t="s">
        <v>96</v>
      </c>
      <c r="H261" s="38" t="s">
        <v>898</v>
      </c>
      <c r="I261" s="44">
        <v>25358976</v>
      </c>
      <c r="J261" s="45" t="s">
        <v>34</v>
      </c>
      <c r="K261" s="46" t="s">
        <v>35</v>
      </c>
      <c r="L261" s="21">
        <v>26641316</v>
      </c>
      <c r="M261" s="15"/>
      <c r="N261" s="18" t="s">
        <v>899</v>
      </c>
      <c r="O261" s="16" t="s">
        <v>99</v>
      </c>
      <c r="P261" s="20"/>
      <c r="Q261" s="20">
        <f>+Tabla1513[[#This Row],[VALOR INICIAL DEL CONTRATO CON IVA]]+Tabla1513[[#This Row],[VALOR DE LAS ADICIONES CON IVA]]</f>
        <v>25358976</v>
      </c>
      <c r="R261" s="47">
        <f>+Tabla1513[[#This Row],[FECHA TERMINACIÓN CONTRATO]]-Tabla1513[[#This Row],[FECHA INICIO CONTRATO]]</f>
        <v>322</v>
      </c>
      <c r="S261" s="16" t="s">
        <v>99</v>
      </c>
      <c r="T261" s="25"/>
      <c r="U261" s="48">
        <v>45335</v>
      </c>
      <c r="V261" s="48">
        <v>45657</v>
      </c>
      <c r="W261" s="49"/>
      <c r="X261" s="50" t="s">
        <v>39</v>
      </c>
      <c r="Y261" s="29">
        <v>0</v>
      </c>
      <c r="Z261" s="29">
        <v>0</v>
      </c>
      <c r="AA261" s="30">
        <v>2024</v>
      </c>
    </row>
    <row r="262" spans="1:27" ht="77.5" customHeight="1" x14ac:dyDescent="0.35">
      <c r="A262" s="28" t="s">
        <v>27</v>
      </c>
      <c r="B262" s="18" t="s">
        <v>28</v>
      </c>
      <c r="C262" s="18" t="s">
        <v>117</v>
      </c>
      <c r="D262" s="18" t="s">
        <v>276</v>
      </c>
      <c r="E262" s="42" t="s">
        <v>900</v>
      </c>
      <c r="F262" s="48">
        <v>45337</v>
      </c>
      <c r="G262" s="15" t="s">
        <v>216</v>
      </c>
      <c r="H262" s="38" t="s">
        <v>901</v>
      </c>
      <c r="I262" s="44">
        <v>12209286</v>
      </c>
      <c r="J262" s="45" t="s">
        <v>47</v>
      </c>
      <c r="K262" s="46" t="s">
        <v>48</v>
      </c>
      <c r="L262" s="21">
        <v>900035638</v>
      </c>
      <c r="M262" s="15" t="s">
        <v>67</v>
      </c>
      <c r="N262" s="18" t="s">
        <v>902</v>
      </c>
      <c r="O262" s="16" t="s">
        <v>99</v>
      </c>
      <c r="P262" s="20"/>
      <c r="Q262" s="20">
        <f>+Tabla1513[[#This Row],[VALOR INICIAL DEL CONTRATO CON IVA]]+Tabla1513[[#This Row],[VALOR DE LAS ADICIONES CON IVA]]</f>
        <v>12209286</v>
      </c>
      <c r="R262" s="47">
        <f>+Tabla1513[[#This Row],[FECHA TERMINACIÓN CONTRATO]]-Tabla1513[[#This Row],[FECHA INICIO CONTRATO]]</f>
        <v>320</v>
      </c>
      <c r="S262" s="16" t="s">
        <v>99</v>
      </c>
      <c r="T262" s="25"/>
      <c r="U262" s="48">
        <v>45337</v>
      </c>
      <c r="V262" s="48">
        <v>45657</v>
      </c>
      <c r="W262" s="49"/>
      <c r="X262" s="50" t="s">
        <v>39</v>
      </c>
      <c r="Y262" s="29"/>
      <c r="Z262" s="29"/>
      <c r="AA262" s="30">
        <v>2024</v>
      </c>
    </row>
    <row r="263" spans="1:27" ht="77.5" customHeight="1" x14ac:dyDescent="0.35">
      <c r="A263" s="28" t="s">
        <v>27</v>
      </c>
      <c r="B263" s="18" t="s">
        <v>28</v>
      </c>
      <c r="C263" s="18" t="s">
        <v>903</v>
      </c>
      <c r="D263" s="18" t="s">
        <v>807</v>
      </c>
      <c r="E263" s="42" t="s">
        <v>904</v>
      </c>
      <c r="F263" s="48">
        <v>45351</v>
      </c>
      <c r="G263" s="15" t="s">
        <v>216</v>
      </c>
      <c r="H263" s="38" t="s">
        <v>905</v>
      </c>
      <c r="I263" s="44">
        <v>1500000</v>
      </c>
      <c r="J263" s="45" t="s">
        <v>34</v>
      </c>
      <c r="K263" s="46" t="s">
        <v>35</v>
      </c>
      <c r="L263" s="21">
        <v>87570753</v>
      </c>
      <c r="M263" s="15"/>
      <c r="N263" s="18" t="s">
        <v>906</v>
      </c>
      <c r="O263" s="16" t="s">
        <v>99</v>
      </c>
      <c r="P263" s="20"/>
      <c r="Q263" s="20">
        <f>+Tabla1513[[#This Row],[VALOR INICIAL DEL CONTRATO CON IVA]]+Tabla1513[[#This Row],[VALOR DE LAS ADICIONES CON IVA]]</f>
        <v>1500000</v>
      </c>
      <c r="R263" s="47">
        <f>+Tabla1513[[#This Row],[FECHA TERMINACIÓN CONTRATO]]-Tabla1513[[#This Row],[FECHA INICIO CONTRATO]]</f>
        <v>289</v>
      </c>
      <c r="S263" s="16" t="s">
        <v>99</v>
      </c>
      <c r="T263" s="25"/>
      <c r="U263" s="48">
        <v>45352</v>
      </c>
      <c r="V263" s="48">
        <v>45641</v>
      </c>
      <c r="W263" s="49"/>
      <c r="X263" s="50" t="s">
        <v>39</v>
      </c>
      <c r="Y263" s="29">
        <v>0</v>
      </c>
      <c r="Z263" s="29">
        <v>0</v>
      </c>
      <c r="AA263" s="30">
        <v>2024</v>
      </c>
    </row>
    <row r="264" spans="1:27" ht="77.5" customHeight="1" x14ac:dyDescent="0.35">
      <c r="A264" s="28" t="s">
        <v>27</v>
      </c>
      <c r="B264" s="18" t="s">
        <v>28</v>
      </c>
      <c r="C264" s="18" t="s">
        <v>80</v>
      </c>
      <c r="D264" s="18" t="s">
        <v>907</v>
      </c>
      <c r="E264" s="42" t="s">
        <v>908</v>
      </c>
      <c r="F264" s="48">
        <v>45366</v>
      </c>
      <c r="G264" s="15" t="s">
        <v>216</v>
      </c>
      <c r="H264" s="38" t="s">
        <v>909</v>
      </c>
      <c r="I264" s="44">
        <v>4449900</v>
      </c>
      <c r="J264" s="45" t="s">
        <v>47</v>
      </c>
      <c r="K264" s="46" t="s">
        <v>48</v>
      </c>
      <c r="L264" s="20">
        <v>901251344</v>
      </c>
      <c r="M264" s="15" t="s">
        <v>83</v>
      </c>
      <c r="N264" s="18" t="s">
        <v>910</v>
      </c>
      <c r="O264" s="16" t="s">
        <v>99</v>
      </c>
      <c r="P264" s="20"/>
      <c r="Q264" s="20">
        <f>+Tabla1513[[#This Row],[VALOR INICIAL DEL CONTRATO CON IVA]]+Tabla1513[[#This Row],[VALOR DE LAS ADICIONES CON IVA]]</f>
        <v>4449900</v>
      </c>
      <c r="R264" s="47">
        <f>+Tabla1513[[#This Row],[FECHA TERMINACIÓN CONTRATO]]-Tabla1513[[#This Row],[FECHA INICIO CONTRATO]]</f>
        <v>30</v>
      </c>
      <c r="S264" s="16" t="s">
        <v>99</v>
      </c>
      <c r="T264" s="25"/>
      <c r="U264" s="48">
        <v>45366</v>
      </c>
      <c r="V264" s="48">
        <v>45396</v>
      </c>
      <c r="W264" s="49"/>
      <c r="X264" s="50" t="s">
        <v>39</v>
      </c>
      <c r="Y264" s="29">
        <v>1</v>
      </c>
      <c r="Z264" s="29">
        <v>1</v>
      </c>
      <c r="AA264" s="30">
        <v>2024</v>
      </c>
    </row>
    <row r="265" spans="1:27" ht="77.5" customHeight="1" x14ac:dyDescent="0.35">
      <c r="A265" s="28" t="s">
        <v>27</v>
      </c>
      <c r="B265" s="18" t="s">
        <v>28</v>
      </c>
      <c r="C265" s="18" t="s">
        <v>44</v>
      </c>
      <c r="D265" s="18" t="s">
        <v>907</v>
      </c>
      <c r="E265" s="42" t="s">
        <v>911</v>
      </c>
      <c r="F265" s="48">
        <v>45348</v>
      </c>
      <c r="G265" s="15" t="s">
        <v>216</v>
      </c>
      <c r="H265" s="38" t="s">
        <v>912</v>
      </c>
      <c r="I265" s="44">
        <v>4328754</v>
      </c>
      <c r="J265" s="45" t="s">
        <v>47</v>
      </c>
      <c r="K265" s="46" t="s">
        <v>48</v>
      </c>
      <c r="L265" s="20">
        <v>812004421</v>
      </c>
      <c r="M265" s="15" t="s">
        <v>49</v>
      </c>
      <c r="N265" s="18" t="s">
        <v>913</v>
      </c>
      <c r="O265" s="16" t="s">
        <v>99</v>
      </c>
      <c r="P265" s="20"/>
      <c r="Q265" s="20">
        <f>+Tabla1513[[#This Row],[VALOR INICIAL DEL CONTRATO CON IVA]]+Tabla1513[[#This Row],[VALOR DE LAS ADICIONES CON IVA]]</f>
        <v>4328754</v>
      </c>
      <c r="R265" s="47">
        <f>+Tabla1513[[#This Row],[FECHA TERMINACIÓN CONTRATO]]-Tabla1513[[#This Row],[FECHA INICIO CONTRATO]]</f>
        <v>312</v>
      </c>
      <c r="S265" s="16" t="s">
        <v>99</v>
      </c>
      <c r="T265" s="25"/>
      <c r="U265" s="48">
        <v>45345</v>
      </c>
      <c r="V265" s="48">
        <v>45657</v>
      </c>
      <c r="W265" s="49"/>
      <c r="X265" s="50" t="s">
        <v>39</v>
      </c>
      <c r="Y265" s="29">
        <v>0.28000000000000003</v>
      </c>
      <c r="Z265" s="29">
        <v>0.28000000000000003</v>
      </c>
      <c r="AA265" s="30">
        <v>2024</v>
      </c>
    </row>
    <row r="266" spans="1:27" ht="77.5" customHeight="1" x14ac:dyDescent="0.35">
      <c r="A266" s="28" t="s">
        <v>27</v>
      </c>
      <c r="B266" s="18" t="s">
        <v>28</v>
      </c>
      <c r="C266" s="18" t="s">
        <v>134</v>
      </c>
      <c r="D266" s="18" t="s">
        <v>907</v>
      </c>
      <c r="E266" s="42" t="s">
        <v>914</v>
      </c>
      <c r="F266" s="48">
        <v>45350</v>
      </c>
      <c r="G266" s="15" t="s">
        <v>216</v>
      </c>
      <c r="H266" s="38" t="s">
        <v>915</v>
      </c>
      <c r="I266" s="44">
        <v>3560480</v>
      </c>
      <c r="J266" s="45" t="s">
        <v>47</v>
      </c>
      <c r="K266" s="46" t="s">
        <v>48</v>
      </c>
      <c r="L266" s="21">
        <v>835000654</v>
      </c>
      <c r="M266" s="15" t="s">
        <v>114</v>
      </c>
      <c r="N266" s="18" t="s">
        <v>916</v>
      </c>
      <c r="O266" s="16" t="s">
        <v>99</v>
      </c>
      <c r="P266" s="20"/>
      <c r="Q266" s="20">
        <f>+Tabla1513[[#This Row],[VALOR INICIAL DEL CONTRATO CON IVA]]+Tabla1513[[#This Row],[VALOR DE LAS ADICIONES CON IVA]]</f>
        <v>3560480</v>
      </c>
      <c r="R266" s="47">
        <f>+Tabla1513[[#This Row],[FECHA TERMINACIÓN CONTRATO]]-Tabla1513[[#This Row],[FECHA INICIO CONTRATO]]</f>
        <v>307</v>
      </c>
      <c r="S266" s="16" t="s">
        <v>99</v>
      </c>
      <c r="T266" s="25"/>
      <c r="U266" s="48">
        <v>45350</v>
      </c>
      <c r="V266" s="48">
        <v>45657</v>
      </c>
      <c r="W266" s="49"/>
      <c r="X266" s="50" t="s">
        <v>39</v>
      </c>
      <c r="Y266" s="29">
        <v>0.2</v>
      </c>
      <c r="Z266" s="29">
        <v>0.2</v>
      </c>
      <c r="AA266" s="30">
        <v>2024</v>
      </c>
    </row>
    <row r="267" spans="1:27" ht="77.5" customHeight="1" x14ac:dyDescent="0.35">
      <c r="A267" s="28" t="s">
        <v>27</v>
      </c>
      <c r="B267" s="18" t="s">
        <v>28</v>
      </c>
      <c r="C267" s="18" t="s">
        <v>130</v>
      </c>
      <c r="D267" s="18" t="s">
        <v>907</v>
      </c>
      <c r="E267" s="42" t="s">
        <v>917</v>
      </c>
      <c r="F267" s="48">
        <v>45349</v>
      </c>
      <c r="G267" s="18" t="s">
        <v>32</v>
      </c>
      <c r="H267" s="38" t="s">
        <v>918</v>
      </c>
      <c r="I267" s="44">
        <v>26353820</v>
      </c>
      <c r="J267" s="45" t="s">
        <v>47</v>
      </c>
      <c r="K267" s="46" t="s">
        <v>48</v>
      </c>
      <c r="L267" s="21">
        <v>800002756</v>
      </c>
      <c r="M267" s="15" t="s">
        <v>144</v>
      </c>
      <c r="N267" s="18" t="s">
        <v>919</v>
      </c>
      <c r="O267" s="16" t="s">
        <v>99</v>
      </c>
      <c r="P267" s="20"/>
      <c r="Q267" s="20">
        <f>+Tabla1513[[#This Row],[VALOR INICIAL DEL CONTRATO CON IVA]]+Tabla1513[[#This Row],[VALOR DE LAS ADICIONES CON IVA]]</f>
        <v>26353820</v>
      </c>
      <c r="R267" s="47">
        <f>+Tabla1513[[#This Row],[FECHA TERMINACIÓN CONTRATO]]-Tabla1513[[#This Row],[FECHA INICIO CONTRATO]]</f>
        <v>308</v>
      </c>
      <c r="S267" s="16" t="s">
        <v>99</v>
      </c>
      <c r="T267" s="25"/>
      <c r="U267" s="48">
        <v>45349</v>
      </c>
      <c r="V267" s="48">
        <v>45657</v>
      </c>
      <c r="W267" s="49"/>
      <c r="X267" s="50" t="s">
        <v>39</v>
      </c>
      <c r="Y267" s="29">
        <v>0.18</v>
      </c>
      <c r="Z267" s="29">
        <v>0.23</v>
      </c>
      <c r="AA267" s="30">
        <v>2024</v>
      </c>
    </row>
    <row r="268" spans="1:27" ht="77.5" customHeight="1" x14ac:dyDescent="0.35">
      <c r="A268" s="28" t="s">
        <v>27</v>
      </c>
      <c r="B268" s="18" t="s">
        <v>28</v>
      </c>
      <c r="C268" s="18" t="s">
        <v>76</v>
      </c>
      <c r="D268" s="18" t="s">
        <v>907</v>
      </c>
      <c r="E268" s="42" t="s">
        <v>920</v>
      </c>
      <c r="F268" s="48">
        <v>45352</v>
      </c>
      <c r="G268" s="18" t="s">
        <v>32</v>
      </c>
      <c r="H268" s="38" t="s">
        <v>921</v>
      </c>
      <c r="I268" s="44">
        <v>6832472</v>
      </c>
      <c r="J268" s="45" t="s">
        <v>47</v>
      </c>
      <c r="K268" s="46" t="s">
        <v>48</v>
      </c>
      <c r="L268" s="21">
        <v>900360261</v>
      </c>
      <c r="M268" s="15" t="s">
        <v>67</v>
      </c>
      <c r="N268" s="18" t="s">
        <v>922</v>
      </c>
      <c r="O268" s="16" t="s">
        <v>99</v>
      </c>
      <c r="P268" s="20"/>
      <c r="Q268" s="20">
        <f>+Tabla1513[[#This Row],[VALOR INICIAL DEL CONTRATO CON IVA]]+Tabla1513[[#This Row],[VALOR DE LAS ADICIONES CON IVA]]</f>
        <v>6832472</v>
      </c>
      <c r="R268" s="47">
        <f>+Tabla1513[[#This Row],[FECHA TERMINACIÓN CONTRATO]]-Tabla1513[[#This Row],[FECHA INICIO CONTRATO]]</f>
        <v>111</v>
      </c>
      <c r="S268" s="16" t="s">
        <v>99</v>
      </c>
      <c r="T268" s="25"/>
      <c r="U268" s="48">
        <v>45352</v>
      </c>
      <c r="V268" s="48">
        <v>45463</v>
      </c>
      <c r="W268" s="49"/>
      <c r="X268" s="50" t="s">
        <v>39</v>
      </c>
      <c r="Y268" s="29">
        <v>0.28000000000000003</v>
      </c>
      <c r="Z268" s="29">
        <v>1</v>
      </c>
      <c r="AA268" s="30">
        <v>2024</v>
      </c>
    </row>
    <row r="269" spans="1:27" ht="77.5" customHeight="1" x14ac:dyDescent="0.35">
      <c r="A269" s="28" t="s">
        <v>27</v>
      </c>
      <c r="B269" s="18" t="s">
        <v>28</v>
      </c>
      <c r="C269" s="18" t="s">
        <v>44</v>
      </c>
      <c r="D269" s="18" t="s">
        <v>907</v>
      </c>
      <c r="E269" s="42" t="s">
        <v>923</v>
      </c>
      <c r="F269" s="48">
        <v>45359</v>
      </c>
      <c r="G269" s="18" t="s">
        <v>32</v>
      </c>
      <c r="H269" s="38" t="s">
        <v>924</v>
      </c>
      <c r="I269" s="44">
        <v>3904270</v>
      </c>
      <c r="J269" s="45" t="s">
        <v>47</v>
      </c>
      <c r="K269" s="46" t="s">
        <v>48</v>
      </c>
      <c r="L269" s="21">
        <v>901129052</v>
      </c>
      <c r="M269" s="15" t="s">
        <v>124</v>
      </c>
      <c r="N269" s="18" t="s">
        <v>925</v>
      </c>
      <c r="O269" s="16" t="s">
        <v>99</v>
      </c>
      <c r="P269" s="20"/>
      <c r="Q269" s="20">
        <f>+Tabla1513[[#This Row],[VALOR INICIAL DEL CONTRATO CON IVA]]+Tabla1513[[#This Row],[VALOR DE LAS ADICIONES CON IVA]]</f>
        <v>3904270</v>
      </c>
      <c r="R269" s="47">
        <f>+Tabla1513[[#This Row],[FECHA TERMINACIÓN CONTRATO]]-Tabla1513[[#This Row],[FECHA INICIO CONTRATO]]</f>
        <v>166</v>
      </c>
      <c r="S269" s="16" t="s">
        <v>99</v>
      </c>
      <c r="T269" s="25"/>
      <c r="U269" s="48">
        <v>45352</v>
      </c>
      <c r="V269" s="48">
        <v>45518</v>
      </c>
      <c r="W269" s="49"/>
      <c r="X269" s="50" t="s">
        <v>39</v>
      </c>
      <c r="Y269" s="29">
        <v>0</v>
      </c>
      <c r="Z269" s="29">
        <v>0</v>
      </c>
      <c r="AA269" s="30">
        <v>2024</v>
      </c>
    </row>
    <row r="270" spans="1:27" ht="77.5" customHeight="1" x14ac:dyDescent="0.35">
      <c r="A270" s="28" t="s">
        <v>27</v>
      </c>
      <c r="B270" s="18" t="s">
        <v>28</v>
      </c>
      <c r="C270" s="18" t="s">
        <v>126</v>
      </c>
      <c r="D270" s="18" t="s">
        <v>807</v>
      </c>
      <c r="E270" s="42" t="s">
        <v>926</v>
      </c>
      <c r="F270" s="48">
        <v>45352</v>
      </c>
      <c r="G270" s="18" t="s">
        <v>32</v>
      </c>
      <c r="H270" s="38" t="s">
        <v>927</v>
      </c>
      <c r="I270" s="44">
        <v>1465467</v>
      </c>
      <c r="J270" s="45" t="s">
        <v>34</v>
      </c>
      <c r="K270" s="46" t="s">
        <v>35</v>
      </c>
      <c r="L270" s="21">
        <v>42150200</v>
      </c>
      <c r="M270" s="15"/>
      <c r="N270" s="18" t="s">
        <v>928</v>
      </c>
      <c r="O270" s="16" t="s">
        <v>99</v>
      </c>
      <c r="P270" s="20"/>
      <c r="Q270" s="20">
        <f>+Tabla1513[[#This Row],[VALOR INICIAL DEL CONTRATO CON IVA]]+Tabla1513[[#This Row],[VALOR DE LAS ADICIONES CON IVA]]</f>
        <v>1465467</v>
      </c>
      <c r="R270" s="47">
        <f>+Tabla1513[[#This Row],[FECHA TERMINACIÓN CONTRATO]]-Tabla1513[[#This Row],[FECHA INICIO CONTRATO]]</f>
        <v>290</v>
      </c>
      <c r="S270" s="16" t="s">
        <v>99</v>
      </c>
      <c r="T270" s="25"/>
      <c r="U270" s="48">
        <v>45352</v>
      </c>
      <c r="V270" s="48">
        <v>45642</v>
      </c>
      <c r="W270" s="49"/>
      <c r="X270" s="50" t="s">
        <v>39</v>
      </c>
      <c r="Y270" s="29">
        <v>0.11</v>
      </c>
      <c r="Z270" s="29">
        <v>0.1</v>
      </c>
      <c r="AA270" s="30">
        <v>2024</v>
      </c>
    </row>
    <row r="271" spans="1:27" ht="77.5" customHeight="1" x14ac:dyDescent="0.35">
      <c r="A271" s="28" t="s">
        <v>27</v>
      </c>
      <c r="B271" s="18" t="s">
        <v>28</v>
      </c>
      <c r="C271" s="18" t="s">
        <v>130</v>
      </c>
      <c r="D271" s="18" t="s">
        <v>907</v>
      </c>
      <c r="E271" s="42" t="s">
        <v>929</v>
      </c>
      <c r="F271" s="48">
        <v>45365</v>
      </c>
      <c r="G271" s="15" t="s">
        <v>216</v>
      </c>
      <c r="H271" s="38" t="s">
        <v>930</v>
      </c>
      <c r="I271" s="44">
        <v>5360950</v>
      </c>
      <c r="J271" s="45" t="s">
        <v>47</v>
      </c>
      <c r="K271" s="46" t="s">
        <v>48</v>
      </c>
      <c r="L271" s="21">
        <v>900250120</v>
      </c>
      <c r="M271" s="15" t="s">
        <v>110</v>
      </c>
      <c r="N271" s="18" t="s">
        <v>931</v>
      </c>
      <c r="O271" s="16" t="s">
        <v>99</v>
      </c>
      <c r="P271" s="20"/>
      <c r="Q271" s="20">
        <f>+Tabla1513[[#This Row],[VALOR INICIAL DEL CONTRATO CON IVA]]+Tabla1513[[#This Row],[VALOR DE LAS ADICIONES CON IVA]]</f>
        <v>5360950</v>
      </c>
      <c r="R271" s="47">
        <f>+Tabla1513[[#This Row],[FECHA TERMINACIÓN CONTRATO]]-Tabla1513[[#This Row],[FECHA INICIO CONTRATO]]</f>
        <v>291</v>
      </c>
      <c r="S271" s="16" t="s">
        <v>99</v>
      </c>
      <c r="T271" s="25"/>
      <c r="U271" s="48">
        <v>45366</v>
      </c>
      <c r="V271" s="48">
        <v>45657</v>
      </c>
      <c r="W271" s="49"/>
      <c r="X271" s="50" t="s">
        <v>39</v>
      </c>
      <c r="Y271" s="29">
        <v>0</v>
      </c>
      <c r="Z271" s="29">
        <v>0</v>
      </c>
      <c r="AA271" s="30">
        <v>2024</v>
      </c>
    </row>
    <row r="272" spans="1:27" ht="77.5" customHeight="1" x14ac:dyDescent="0.35">
      <c r="A272" s="28" t="s">
        <v>27</v>
      </c>
      <c r="B272" s="18" t="s">
        <v>28</v>
      </c>
      <c r="C272" s="18" t="s">
        <v>932</v>
      </c>
      <c r="D272" s="18" t="s">
        <v>907</v>
      </c>
      <c r="E272" s="42" t="s">
        <v>933</v>
      </c>
      <c r="F272" s="48">
        <v>45366</v>
      </c>
      <c r="G272" s="15" t="s">
        <v>216</v>
      </c>
      <c r="H272" s="38" t="s">
        <v>934</v>
      </c>
      <c r="I272" s="44">
        <v>3390000</v>
      </c>
      <c r="J272" s="45" t="s">
        <v>34</v>
      </c>
      <c r="K272" s="46" t="s">
        <v>35</v>
      </c>
      <c r="L272" s="21">
        <v>84096752</v>
      </c>
      <c r="M272" s="15"/>
      <c r="N272" s="18" t="s">
        <v>935</v>
      </c>
      <c r="O272" s="16" t="s">
        <v>99</v>
      </c>
      <c r="P272" s="20"/>
      <c r="Q272" s="20">
        <f>+Tabla1513[[#This Row],[VALOR INICIAL DEL CONTRATO CON IVA]]+Tabla1513[[#This Row],[VALOR DE LAS ADICIONES CON IVA]]</f>
        <v>3390000</v>
      </c>
      <c r="R272" s="47">
        <f>+Tabla1513[[#This Row],[FECHA TERMINACIÓN CONTRATO]]-Tabla1513[[#This Row],[FECHA INICIO CONTRATO]]</f>
        <v>275</v>
      </c>
      <c r="S272" s="16" t="s">
        <v>99</v>
      </c>
      <c r="T272" s="25"/>
      <c r="U272" s="48">
        <v>45369</v>
      </c>
      <c r="V272" s="48">
        <v>45644</v>
      </c>
      <c r="W272" s="49"/>
      <c r="X272" s="50" t="s">
        <v>39</v>
      </c>
      <c r="Y272" s="29"/>
      <c r="Z272" s="29"/>
      <c r="AA272" s="30">
        <v>2024</v>
      </c>
    </row>
    <row r="273" spans="1:27" ht="77.5" customHeight="1" x14ac:dyDescent="0.35">
      <c r="A273" s="28" t="s">
        <v>27</v>
      </c>
      <c r="B273" s="18" t="s">
        <v>28</v>
      </c>
      <c r="C273" s="18" t="s">
        <v>80</v>
      </c>
      <c r="D273" s="18" t="s">
        <v>907</v>
      </c>
      <c r="E273" s="42" t="s">
        <v>936</v>
      </c>
      <c r="F273" s="48">
        <v>45369</v>
      </c>
      <c r="G273" s="15" t="s">
        <v>216</v>
      </c>
      <c r="H273" s="38" t="s">
        <v>937</v>
      </c>
      <c r="I273" s="44">
        <v>8597988</v>
      </c>
      <c r="J273" s="45" t="s">
        <v>47</v>
      </c>
      <c r="K273" s="46" t="s">
        <v>48</v>
      </c>
      <c r="L273" s="21">
        <v>890930614</v>
      </c>
      <c r="M273" s="15" t="s">
        <v>49</v>
      </c>
      <c r="N273" s="18" t="s">
        <v>865</v>
      </c>
      <c r="O273" s="16" t="s">
        <v>99</v>
      </c>
      <c r="P273" s="20"/>
      <c r="Q273" s="20">
        <f>+Tabla1513[[#This Row],[VALOR INICIAL DEL CONTRATO CON IVA]]+Tabla1513[[#This Row],[VALOR DE LAS ADICIONES CON IVA]]</f>
        <v>8597988</v>
      </c>
      <c r="R273" s="47">
        <f>+Tabla1513[[#This Row],[FECHA TERMINACIÓN CONTRATO]]-Tabla1513[[#This Row],[FECHA INICIO CONTRATO]]</f>
        <v>31</v>
      </c>
      <c r="S273" s="16" t="s">
        <v>99</v>
      </c>
      <c r="T273" s="25"/>
      <c r="U273" s="48">
        <v>45369</v>
      </c>
      <c r="V273" s="48">
        <v>45400</v>
      </c>
      <c r="W273" s="49"/>
      <c r="X273" s="50" t="s">
        <v>39</v>
      </c>
      <c r="Y273" s="29">
        <v>1</v>
      </c>
      <c r="Z273" s="29">
        <v>1</v>
      </c>
      <c r="AA273" s="30">
        <v>2024</v>
      </c>
    </row>
    <row r="274" spans="1:27" ht="77.5" customHeight="1" x14ac:dyDescent="0.35">
      <c r="A274" s="28" t="s">
        <v>27</v>
      </c>
      <c r="B274" s="18" t="s">
        <v>28</v>
      </c>
      <c r="C274" s="18" t="s">
        <v>896</v>
      </c>
      <c r="D274" s="18" t="s">
        <v>907</v>
      </c>
      <c r="E274" s="42" t="s">
        <v>938</v>
      </c>
      <c r="F274" s="48">
        <v>45373</v>
      </c>
      <c r="G274" s="15" t="s">
        <v>216</v>
      </c>
      <c r="H274" s="38" t="s">
        <v>939</v>
      </c>
      <c r="I274" s="44">
        <v>3459199</v>
      </c>
      <c r="J274" s="45" t="s">
        <v>47</v>
      </c>
      <c r="K274" s="46" t="s">
        <v>48</v>
      </c>
      <c r="L274" s="21">
        <v>800120677</v>
      </c>
      <c r="M274" s="15" t="s">
        <v>110</v>
      </c>
      <c r="N274" s="18" t="s">
        <v>940</v>
      </c>
      <c r="O274" s="16" t="s">
        <v>99</v>
      </c>
      <c r="P274" s="20"/>
      <c r="Q274" s="20">
        <f>+Tabla1513[[#This Row],[VALOR INICIAL DEL CONTRATO CON IVA]]+Tabla1513[[#This Row],[VALOR DE LAS ADICIONES CON IVA]]</f>
        <v>3459199</v>
      </c>
      <c r="R274" s="47">
        <f>+Tabla1513[[#This Row],[FECHA TERMINACIÓN CONTRATO]]-Tabla1513[[#This Row],[FECHA INICIO CONTRATO]]</f>
        <v>284</v>
      </c>
      <c r="S274" s="16" t="s">
        <v>99</v>
      </c>
      <c r="T274" s="25"/>
      <c r="U274" s="48">
        <v>45373</v>
      </c>
      <c r="V274" s="48">
        <v>45657</v>
      </c>
      <c r="W274" s="49"/>
      <c r="X274" s="50" t="s">
        <v>39</v>
      </c>
      <c r="Y274" s="29">
        <v>0.14000000000000001</v>
      </c>
      <c r="Z274" s="29">
        <v>0.14000000000000001</v>
      </c>
      <c r="AA274" s="30">
        <v>2024</v>
      </c>
    </row>
    <row r="275" spans="1:27" ht="20" customHeight="1" x14ac:dyDescent="0.35">
      <c r="A275" s="51">
        <f>SUBTOTAL(103,Tabla1513[CM / SUC.])</f>
        <v>272</v>
      </c>
      <c r="B275" s="51">
        <f>SUBTOTAL(103,Tabla1513[VICEPRESIDENCIA])</f>
        <v>272</v>
      </c>
      <c r="C275" s="51">
        <f>SUBTOTAL(103,Tabla1513[[ÁREA QUE CONTRATA ]])</f>
        <v>272</v>
      </c>
      <c r="D275" s="51">
        <f>SUBTOTAL(103,Tabla1513[MODALIDAD CONTRATACIÓN])</f>
        <v>272</v>
      </c>
      <c r="E275" s="51">
        <f>SUBTOTAL(103,Tabla1513[N° DE CONTRATO])</f>
        <v>272</v>
      </c>
      <c r="F275" s="51"/>
      <c r="G275" s="51">
        <f>SUBTOTAL(103,Tabla1513[CLASE DE CONTRATO])</f>
        <v>272</v>
      </c>
      <c r="H275" s="51"/>
      <c r="I275" s="52">
        <f>SUBTOTAL(109,Tabla1513[VALOR INICIAL DEL CONTRATO CON IVA])</f>
        <v>325325484899.96997</v>
      </c>
      <c r="J275" s="51">
        <f>SUBTOTAL(103,Tabla1513[CONTRATISTA NATURALEZA])</f>
        <v>272</v>
      </c>
      <c r="K275" s="51">
        <f>SUBTOTAL(103,Tabla1513[TIPO DE IDENTIFICACIÓN CONTRATISTA])</f>
        <v>272</v>
      </c>
      <c r="L275" s="51"/>
      <c r="M275" s="51"/>
      <c r="N275" s="51">
        <f>SUBTOTAL(103,Tabla1513[NOMBRE / RAZÓN SOCIAL DEL CONTRATISTA])</f>
        <v>272</v>
      </c>
      <c r="O275" s="51">
        <f>SUBTOTAL(103,Tabla1513[ADICIONES
(SI / NO)])</f>
        <v>272</v>
      </c>
      <c r="P275" s="52">
        <f>SUBTOTAL(109,Tabla1513[VALOR DE LAS ADICIONES CON IVA])</f>
        <v>59781609745.610001</v>
      </c>
      <c r="Q275" s="52">
        <f>SUBTOTAL(109,Tabla1513[VALOR TOTAL DEL CONTRATO CON IVA (VALOR INICIAL + ADICIONES) ])</f>
        <v>385107094645.58002</v>
      </c>
      <c r="R275" s="51"/>
      <c r="S275" s="51">
        <f>SUBTOTAL(103,Tabla1513[PRÓRROGA
(SI / NO)])</f>
        <v>272</v>
      </c>
      <c r="T275" s="51"/>
      <c r="U275" s="51">
        <f>SUBTOTAL(103,Tabla1513[FECHA INICIO CONTRATO])</f>
        <v>272</v>
      </c>
      <c r="V275" s="51">
        <f>SUBTOTAL(103,Tabla1513[FECHA TERMINACIÓN CONTRATO])</f>
        <v>272</v>
      </c>
      <c r="W275" s="51">
        <f>SUBTOTAL(103,Tabla1513[FIN CONTRATO
(actual con prórrogas)])</f>
        <v>57</v>
      </c>
      <c r="X275" s="51">
        <f>SUBTOTAL(103,Tabla1513[ESTADO DEL CONTRATO (EN EJECUCIÓN, EN LIQUIDACIÓN, POR LIQUIDAR, NO SE LIQUIDA)])</f>
        <v>272</v>
      </c>
      <c r="Y275" s="51">
        <f>SUBTOTAL(103,Tabla1513[PORCENTAJE DE AVANCE FÍSICO REAL 1ER TRIMESTRE 2024])</f>
        <v>222</v>
      </c>
      <c r="Z275" s="51">
        <f>SUBTOTAL(103,Tabla1513[PORCENTAJE AVANCE PRESUPUESTAL
1ER TRIMESTRE 2024])</f>
        <v>222</v>
      </c>
      <c r="AA275" s="51">
        <f>SUBTOTAL(103,Tabla1513[AÑO])</f>
        <v>272</v>
      </c>
    </row>
    <row r="276" spans="1:27" ht="14.5" x14ac:dyDescent="0.35">
      <c r="C276" s="1"/>
      <c r="F276" s="1"/>
      <c r="H276" s="6"/>
      <c r="I276" s="7"/>
      <c r="J276" s="7"/>
      <c r="K276" s="1"/>
      <c r="L276" s="1"/>
      <c r="O276" s="7"/>
      <c r="P276" s="7"/>
      <c r="Q276" s="7"/>
      <c r="R276" s="7"/>
      <c r="V276" s="6"/>
      <c r="X276" s="8"/>
      <c r="Y276" s="9"/>
      <c r="Z276"/>
    </row>
    <row r="281" spans="1:27" ht="14.5" x14ac:dyDescent="0.35"/>
  </sheetData>
  <sheetProtection autoFilter="0"/>
  <protectedRanges>
    <protectedRange sqref="C179 C182 C122:C160 C116:C119 H105:I106 E105:F106 U95:W160 C95:C114 E95:F102 H95:I102 C55:C56 G89 G46 G81 E103:I104 E107:I109 G162 E122:I122 E113:F121 H113:I121 E136:I137 E123:F135 H123:I135 E154:I156 E138:F153 H138:I153 E157:F160 H157:I160 G190:G194 G199 G204 G206 G217 G220 G226 G228 C52 G258 G58 G51:G52 G44 G77:G78 P95:P160 G18:G27 G39 G55:G56 G166:G170 G174 G196:G197 G250:G251 G253:G256 G260 G262:G274 L95:N160 G3:G15 E111:I112 E110:F110 I110 C220 C38 C47:C49 C30 Y95:Z160" name="Rango1"/>
    <protectedRange sqref="G110:H110" name="Rango1_1"/>
  </protectedRanges>
  <dataValidations count="8">
    <dataValidation type="list" allowBlank="1" showInputMessage="1" showErrorMessage="1" sqref="X3:X274" xr:uid="{A1F64B46-8FBC-41C5-AC43-29436E52988B}">
      <formula1>"En ejecución, Finalizado, En Liquidación, Liquidado, Por Liquidar,No se Liquida"</formula1>
    </dataValidation>
    <dataValidation type="list" allowBlank="1" showInputMessage="1" showErrorMessage="1" sqref="S3:S274 O3:O274" xr:uid="{BB025201-ED5E-4596-BBDA-13E8B364BF19}">
      <formula1>"SI, NO"</formula1>
    </dataValidation>
    <dataValidation type="list" allowBlank="1" showInputMessage="1" showErrorMessage="1" sqref="A2:A274" xr:uid="{B64E1C98-486A-48D5-9D55-0A7257E90036}">
      <formula1>"Casa Matriz, Sucursal"</formula1>
    </dataValidation>
    <dataValidation type="list" allowBlank="1" showInputMessage="1" showErrorMessage="1" sqref="D232:D263" xr:uid="{DED651AE-B0AF-43B5-AF10-4D1353345F2B}">
      <formula1>"SIMPLIFICADA, INVITACIÓN ABIERTA, INVITACIÓN CERRADA, INVITACIÓN DIRECTA"</formula1>
    </dataValidation>
    <dataValidation type="list" allowBlank="1" showInputMessage="1" showErrorMessage="1" sqref="B3:B274" xr:uid="{CD1A33C8-7734-456A-9727-F929867E0138}">
      <formula1>"Presidencia_, Secretaría_General, Vicepresidencia_Comercial, Vicepresidencia_Desarrollo_Corporativo, Vicepresidencia_Financiera, Vicepresidencia_De_Indemnizaciones,Vicepresidencia_Jurídica,Vicepresidencia_Técnica"</formula1>
    </dataValidation>
    <dataValidation type="list" allowBlank="1" showInputMessage="1" showErrorMessage="1" sqref="C145" xr:uid="{1190213E-AFDE-4224-B644-EAE3DF5633E6}">
      <formula1>INDIRECT(B145)</formula1>
    </dataValidation>
    <dataValidation type="list" allowBlank="1" showInputMessage="1" showErrorMessage="1" sqref="D276 D3:D231" xr:uid="{895CDFDA-C64E-438F-A8F5-3C884B2A1716}">
      <formula1>"ACEPTACIÓN DE OFERTA, INVITACIÓN ABIERTA, INVITACIÓN CERRADA, INVITACIÓN DIRECTA"</formula1>
    </dataValidation>
    <dataValidation type="list" allowBlank="1" showInputMessage="1" showErrorMessage="1" sqref="X276 X2" xr:uid="{F086003D-D51E-4952-8118-7C3BC83F4100}">
      <formula1>"En ejecución, Finalizado, En Liquidación, Liquidado, Por Liquidar,No se Liquida según Manual"</formula1>
    </dataValidation>
  </dataValidations>
  <pageMargins left="0.51181102362204722" right="0.51181102362204722" top="0.74803149606299213" bottom="0.74803149606299213" header="0.31496062992125984" footer="0.31496062992125984"/>
  <pageSetup scale="90" orientation="landscape" r:id="rId1"/>
  <headerFooter>
    <oddFooter>&amp;C_x000D_&amp;1#&amp;"Calibri"&amp;10&amp;K000000 DOCUMENTO DE USO INTERNO</oddFooter>
  </headerFooter>
  <ignoredErrors>
    <ignoredError sqref="A2 D3:D4 D6:D7 D9:D11 D57:D59 X2 D12:D15 D17:D21 D25:D27 D31:D32 D38:D39 D43 D46 D51:D52 D49 D54" listDataValidation="1"/>
    <ignoredError sqref="R30:R31 R36:R37 R39:R40 R42:R43 R45:R46 R50:R51 R53:R54 R63 R65 R67:R70 R72:R80 R82:R83 R85:R86 R88:R89 R91" calculatedColumn="1"/>
  </ignoredErrors>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CONTRATOS VIGENTES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JANET RAMIREZ SAYAGO</dc:creator>
  <cp:lastModifiedBy>SANDRA JANET RAMIREZ SAYAGO</cp:lastModifiedBy>
  <dcterms:created xsi:type="dcterms:W3CDTF">2024-05-06T20:41:05Z</dcterms:created>
  <dcterms:modified xsi:type="dcterms:W3CDTF">2024-05-06T21:16:38Z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f9f3886-688c-41ec-beb5-f6c446299e5f_Enabled">
    <vt:lpwstr>true</vt:lpwstr>
  </property>
  <property fmtid="{D5CDD505-2E9C-101B-9397-08002B2CF9AE}" pid="3" name="MSIP_Label_1f9f3886-688c-41ec-beb5-f6c446299e5f_SetDate">
    <vt:lpwstr>2024-05-06T20:46:55Z</vt:lpwstr>
  </property>
  <property fmtid="{D5CDD505-2E9C-101B-9397-08002B2CF9AE}" pid="4" name="MSIP_Label_1f9f3886-688c-41ec-beb5-f6c446299e5f_Method">
    <vt:lpwstr>Standard</vt:lpwstr>
  </property>
  <property fmtid="{D5CDD505-2E9C-101B-9397-08002B2CF9AE}" pid="5" name="MSIP_Label_1f9f3886-688c-41ec-beb5-f6c446299e5f_Name">
    <vt:lpwstr>Interno - Acceso abierto (No Cifrado)</vt:lpwstr>
  </property>
  <property fmtid="{D5CDD505-2E9C-101B-9397-08002B2CF9AE}" pid="6" name="MSIP_Label_1f9f3886-688c-41ec-beb5-f6c446299e5f_SiteId">
    <vt:lpwstr>73e84937-70de-4ceb-8f14-b8f9ab356f6e</vt:lpwstr>
  </property>
  <property fmtid="{D5CDD505-2E9C-101B-9397-08002B2CF9AE}" pid="7" name="MSIP_Label_1f9f3886-688c-41ec-beb5-f6c446299e5f_ActionId">
    <vt:lpwstr>89036ae4-f4b5-4f65-9412-337e57b0658c</vt:lpwstr>
  </property>
  <property fmtid="{D5CDD505-2E9C-101B-9397-08002B2CF9AE}" pid="8" name="MSIP_Label_1f9f3886-688c-41ec-beb5-f6c446299e5f_ContentBits">
    <vt:lpwstr>2</vt:lpwstr>
  </property>
</Properties>
</file>