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namedSheetViews/namedSheetView1.xml" ContentType="application/vnd.ms-excel.namedsheetview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3.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namedSheetViews/namedSheetView2.xml" ContentType="application/vnd.ms-excel.namedsheetview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18"/>
  <workbookPr defaultThemeVersion="166925"/>
  <mc:AlternateContent xmlns:mc="http://schemas.openxmlformats.org/markup-compatibility/2006">
    <mc:Choice Requires="x15">
      <x15ac:absPath xmlns:x15ac="http://schemas.microsoft.com/office/spreadsheetml/2010/11/ac" url="https://laprevisora-my.sharepoint.com/personal/jason_reyes_previsora_gov_co/Documents/Datos adjuntos/"/>
    </mc:Choice>
  </mc:AlternateContent>
  <xr:revisionPtr revIDLastSave="0" documentId="8_{B67EA2AC-3D88-4ACC-83C5-32A8115D4721}" xr6:coauthVersionLast="47" xr6:coauthVersionMax="47" xr10:uidLastSave="{00000000-0000-0000-0000-000000000000}"/>
  <bookViews>
    <workbookView xWindow="-108" yWindow="-108" windowWidth="23256" windowHeight="12456" tabRatio="754" xr2:uid="{9C90ABF1-4209-4DB1-AC2D-5A0B84480916}"/>
  </bookViews>
  <sheets>
    <sheet name="INICIO" sheetId="25" r:id="rId1"/>
    <sheet name="01. PIAA" sheetId="1" r:id="rId2"/>
    <sheet name="02. PINAR" sheetId="4" r:id="rId3"/>
    <sheet name="03. PAA" sheetId="5" r:id="rId4"/>
    <sheet name="06. PETH" sheetId="3" r:id="rId5"/>
    <sheet name="07. PIC" sheetId="26" r:id="rId6"/>
    <sheet name="08. PII" sheetId="27" r:id="rId7"/>
    <sheet name="09. PSST" sheetId="28" r:id="rId8"/>
    <sheet name="10. PAAC" sheetId="29" r:id="rId9"/>
    <sheet name="11. PETI" sheetId="10" r:id="rId10"/>
    <sheet name="12. Trat. riesgos" sheetId="11" r:id="rId11"/>
    <sheet name="13. PSPI" sheetId="12" r:id="rId12"/>
    <sheet name="DATA" sheetId="15" state="hidden" r:id="rId13"/>
    <sheet name="DINAMICA" sheetId="14" state="hidden" r:id="rId14"/>
  </sheets>
  <externalReferences>
    <externalReference r:id="rId15"/>
    <externalReference r:id="rId16"/>
    <externalReference r:id="rId17"/>
    <externalReference r:id="rId18"/>
    <externalReference r:id="rId19"/>
    <externalReference r:id="rId20"/>
  </externalReferences>
  <definedNames>
    <definedName name="_xlnm._FilterDatabase" localSheetId="1" hidden="1">'01. PIAA'!$A$9:$N$138</definedName>
    <definedName name="_xlnm._FilterDatabase" localSheetId="2" hidden="1">'02. PINAR'!$A$8:$N$8</definedName>
    <definedName name="_xlnm._FilterDatabase" localSheetId="3" hidden="1">'03. PAA'!$A$7:$Q$329</definedName>
    <definedName name="_xlnm._FilterDatabase" localSheetId="5" hidden="1">'07. PIC'!$A$8:$K$28</definedName>
    <definedName name="_xlnm._FilterDatabase" localSheetId="7" hidden="1">'09. PSST'!#REF!</definedName>
    <definedName name="_xlnm._FilterDatabase" localSheetId="8" hidden="1">'10. PAAC'!$C$38:$Y$89</definedName>
    <definedName name="_xlnm._FilterDatabase" localSheetId="10" hidden="1">'12. Trat. riesgos'!$A$18:$G$19</definedName>
    <definedName name="_xlnm._FilterDatabase" localSheetId="13" hidden="1">DINAMICA!$A$1:$P$62</definedName>
    <definedName name="Acciones_Categoría_3">'[1]Ponderaciones y parámetros'!$K$6:$N$6</definedName>
    <definedName name="Admin">[2]TABLA!$Q$2:$Q$3</definedName>
    <definedName name="Agricultura" localSheetId="7">[2]TABLA!#REF!</definedName>
    <definedName name="Agricultura" localSheetId="0">[2]TABLA!#REF!</definedName>
    <definedName name="Agricultura">[2]TABLA!#REF!</definedName>
    <definedName name="Agricultura_y_Desarrollo_Rural" localSheetId="7">[2]TABLA!#REF!</definedName>
    <definedName name="Agricultura_y_Desarrollo_Rural" localSheetId="0">[2]TABLA!#REF!</definedName>
    <definedName name="Agricultura_y_Desarrollo_Rural">[2]TABLA!#REF!</definedName>
    <definedName name="Ambiental">'[2]Tablas instituciones'!$D$2:$D$9</definedName>
    <definedName name="ambiente" localSheetId="7">[2]TABLA!#REF!</definedName>
    <definedName name="ambiente" localSheetId="0">[2]TABLA!#REF!</definedName>
    <definedName name="ambiente">[2]TABLA!#REF!</definedName>
    <definedName name="Ambiente_y_Desarrollo_Sostenible" localSheetId="7">[2]TABLA!#REF!</definedName>
    <definedName name="Ambiente_y_Desarrollo_Sostenible" localSheetId="0">[2]TABLA!#REF!</definedName>
    <definedName name="Ambiente_y_Desarrollo_Sostenible">[2]TABLA!#REF!</definedName>
    <definedName name="_xlnm.Print_Area" localSheetId="7">'09. PSST'!$A$1:$AF$9</definedName>
    <definedName name="_xlnm.Print_Area" localSheetId="0">INICIO!$A$1:$EI$83</definedName>
    <definedName name="Ciencia__Tecnología_e_innovación" localSheetId="7">[2]TABLA!#REF!</definedName>
    <definedName name="Ciencia__Tecnología_e_innovación" localSheetId="0">[2]TABLA!#REF!</definedName>
    <definedName name="Ciencia__Tecnología_e_innovación">[2]TABLA!#REF!</definedName>
    <definedName name="clases1">[3]TABLA!$G$2:$G$5</definedName>
    <definedName name="Comercio__Industria_y_Turismo" localSheetId="7">[2]TABLA!#REF!</definedName>
    <definedName name="Comercio__Industria_y_Turismo" localSheetId="0">[2]TABLA!#REF!</definedName>
    <definedName name="Comercio__Industria_y_Turismo">[2]TABLA!#REF!</definedName>
    <definedName name="nindicador">[4]FICHA_DEL_INDICADOR!$AN$60:$AQ$60</definedName>
    <definedName name="nivel">[2]TABLA!$C$2:$C$3</definedName>
    <definedName name="Nombre" localSheetId="7">#REF!</definedName>
    <definedName name="Nombre" localSheetId="8">#REF!</definedName>
    <definedName name="Nombre" localSheetId="0">#REF!</definedName>
    <definedName name="Nombre">#REF!</definedName>
    <definedName name="PF" localSheetId="7">#REF!</definedName>
    <definedName name="PF" localSheetId="8">#REF!</definedName>
    <definedName name="PF" localSheetId="0">#REF!</definedName>
    <definedName name="PF">#REF!</definedName>
    <definedName name="Simulador">[1]Listas!$B$2:$B$4</definedName>
    <definedName name="Tipo_acumulación">[5]Hoja2!$D$8:$D$10</definedName>
    <definedName name="Tipo_indicador">[5]Hoja2!$A$8:$A$10</definedName>
    <definedName name="Tipos">[2]TABLA!$G$2:$G$4</definedName>
    <definedName name="_xlnm.Print_Titles" localSheetId="7">'09. PSST'!#REF!</definedName>
    <definedName name="vice">'[6]referencia 2018'!$A$1:$A$8</definedName>
    <definedName name="vpauto" localSheetId="7">#REF!</definedName>
    <definedName name="vpauto" localSheetId="8">#REF!</definedName>
    <definedName name="vpauto" localSheetId="0">#REF!</definedName>
    <definedName name="vpauto">#REF!</definedName>
  </definedNames>
  <calcPr calcId="191028"/>
  <pivotCaches>
    <pivotCache cacheId="9499" r:id="rId21"/>
    <pivotCache cacheId="9500" r:id="rId2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5" i="1" l="1"/>
  <c r="P37" i="1"/>
  <c r="P39" i="1"/>
  <c r="P41" i="1"/>
  <c r="P43" i="1"/>
  <c r="P45" i="1"/>
  <c r="P47" i="1"/>
  <c r="P49" i="1"/>
  <c r="P51" i="1"/>
  <c r="P53" i="1"/>
  <c r="P55" i="1"/>
  <c r="P57" i="1"/>
  <c r="P59" i="1"/>
  <c r="P61" i="1"/>
  <c r="P63" i="1"/>
  <c r="P65" i="1"/>
  <c r="P67" i="1"/>
  <c r="P69" i="1"/>
  <c r="P71" i="1"/>
  <c r="P73" i="1"/>
  <c r="P75" i="1"/>
  <c r="P77" i="1"/>
  <c r="P79" i="1"/>
  <c r="P81" i="1"/>
  <c r="P83" i="1"/>
  <c r="P85" i="1"/>
  <c r="P87" i="1"/>
  <c r="P89" i="1"/>
  <c r="P91" i="1"/>
  <c r="P93" i="1"/>
  <c r="P95" i="1"/>
  <c r="P97" i="1"/>
  <c r="P99" i="1"/>
  <c r="G6" i="1"/>
  <c r="Q38" i="1"/>
  <c r="P38" i="1" s="1"/>
  <c r="Q37" i="1"/>
  <c r="Q36" i="1"/>
  <c r="P36" i="1" s="1"/>
  <c r="Q35" i="1"/>
  <c r="O8" i="1"/>
  <c r="Q138" i="1"/>
  <c r="Q137" i="1"/>
  <c r="P137" i="1"/>
  <c r="Q136" i="1"/>
  <c r="Q135" i="1"/>
  <c r="P135" i="1"/>
  <c r="Q134" i="1"/>
  <c r="Q133" i="1"/>
  <c r="P133" i="1"/>
  <c r="Q132" i="1"/>
  <c r="Q131" i="1"/>
  <c r="P131" i="1"/>
  <c r="Q130" i="1"/>
  <c r="Q129" i="1"/>
  <c r="P129" i="1"/>
  <c r="Q128" i="1"/>
  <c r="P128" i="1" s="1"/>
  <c r="Q127" i="1"/>
  <c r="P127" i="1"/>
  <c r="Q126" i="1"/>
  <c r="Q125" i="1"/>
  <c r="P125" i="1"/>
  <c r="Q124" i="1"/>
  <c r="P124" i="1" s="1"/>
  <c r="Q123" i="1"/>
  <c r="P123" i="1"/>
  <c r="Q122" i="1"/>
  <c r="Q121" i="1"/>
  <c r="P121" i="1"/>
  <c r="P122" i="1" s="1"/>
  <c r="Q120" i="1"/>
  <c r="Q119" i="1"/>
  <c r="P119" i="1"/>
  <c r="Q118" i="1"/>
  <c r="P118" i="1"/>
  <c r="Q117" i="1"/>
  <c r="P117" i="1"/>
  <c r="Q114" i="1"/>
  <c r="Q113" i="1"/>
  <c r="P113" i="1"/>
  <c r="P114" i="1" s="1"/>
  <c r="Q112" i="1"/>
  <c r="Q111" i="1"/>
  <c r="P111" i="1"/>
  <c r="Q110" i="1"/>
  <c r="Q109" i="1"/>
  <c r="P109" i="1"/>
  <c r="Q108" i="1"/>
  <c r="P108" i="1"/>
  <c r="AC107" i="1"/>
  <c r="Y107" i="1"/>
  <c r="U107" i="1"/>
  <c r="P107" i="1"/>
  <c r="Q106" i="1"/>
  <c r="AD105" i="1"/>
  <c r="Y105" i="1"/>
  <c r="U105" i="1"/>
  <c r="P105" i="1"/>
  <c r="Q104" i="1"/>
  <c r="P104" i="1" s="1"/>
  <c r="AC103" i="1"/>
  <c r="Y103" i="1"/>
  <c r="U103" i="1"/>
  <c r="P103" i="1"/>
  <c r="Q102" i="1"/>
  <c r="AC101" i="1"/>
  <c r="Y101" i="1"/>
  <c r="Q101" i="1"/>
  <c r="P101" i="1"/>
  <c r="P102" i="1" s="1"/>
  <c r="P70" i="1"/>
  <c r="Q94" i="1"/>
  <c r="Q93" i="1"/>
  <c r="Q92" i="1"/>
  <c r="AC91" i="1"/>
  <c r="Z91" i="1"/>
  <c r="W91" i="1"/>
  <c r="Q90" i="1"/>
  <c r="P90" i="1"/>
  <c r="Q89" i="1"/>
  <c r="Q88" i="1"/>
  <c r="Q87" i="1"/>
  <c r="Q86" i="1"/>
  <c r="Q85" i="1"/>
  <c r="Q83" i="1"/>
  <c r="Q82" i="1"/>
  <c r="Q81" i="1"/>
  <c r="Q80" i="1"/>
  <c r="P80" i="1" s="1"/>
  <c r="Q79" i="1"/>
  <c r="Q78" i="1"/>
  <c r="P78" i="1" s="1"/>
  <c r="Q77" i="1"/>
  <c r="Q76" i="1"/>
  <c r="Q75" i="1"/>
  <c r="Q74" i="1"/>
  <c r="P74" i="1" s="1"/>
  <c r="Q73" i="1"/>
  <c r="Q72" i="1"/>
  <c r="Q71" i="1"/>
  <c r="Q69" i="1"/>
  <c r="Q68" i="1"/>
  <c r="P68" i="1" s="1"/>
  <c r="Q67" i="1"/>
  <c r="Q66" i="1"/>
  <c r="P66" i="1" s="1"/>
  <c r="Q65" i="1"/>
  <c r="Q64" i="1"/>
  <c r="P64" i="1" s="1"/>
  <c r="Q63" i="1"/>
  <c r="Q62" i="1"/>
  <c r="Q61" i="1"/>
  <c r="Q60" i="1"/>
  <c r="P60" i="1" s="1"/>
  <c r="Q59" i="1"/>
  <c r="Q58" i="1"/>
  <c r="P58" i="1"/>
  <c r="Q57" i="1"/>
  <c r="Q56" i="1"/>
  <c r="Q55" i="1"/>
  <c r="Q54" i="1"/>
  <c r="Q53" i="1"/>
  <c r="Q52" i="1"/>
  <c r="P52" i="1"/>
  <c r="Q51" i="1"/>
  <c r="Q50" i="1"/>
  <c r="P50" i="1" s="1"/>
  <c r="Q49" i="1"/>
  <c r="Q48" i="1"/>
  <c r="P48" i="1" s="1"/>
  <c r="Q47" i="1"/>
  <c r="Q46" i="1"/>
  <c r="P46" i="1" s="1"/>
  <c r="Q45" i="1"/>
  <c r="Q44" i="1"/>
  <c r="P44" i="1" s="1"/>
  <c r="Q43" i="1"/>
  <c r="Q42" i="1"/>
  <c r="P42" i="1" s="1"/>
  <c r="Q41" i="1"/>
  <c r="Q40" i="1"/>
  <c r="Q39" i="1"/>
  <c r="Q34" i="1"/>
  <c r="Q33" i="1"/>
  <c r="P33" i="1"/>
  <c r="Q32" i="1"/>
  <c r="P32" i="1" s="1"/>
  <c r="Q31" i="1"/>
  <c r="P31" i="1"/>
  <c r="Q30" i="1"/>
  <c r="Q29" i="1"/>
  <c r="P29" i="1"/>
  <c r="Q28" i="1"/>
  <c r="Q27" i="1"/>
  <c r="P27" i="1"/>
  <c r="Q26" i="1"/>
  <c r="P26" i="1" s="1"/>
  <c r="Q25" i="1"/>
  <c r="P25" i="1"/>
  <c r="Q24" i="1"/>
  <c r="Q23" i="1"/>
  <c r="P23" i="1"/>
  <c r="Q22" i="1"/>
  <c r="Q21" i="1"/>
  <c r="P21" i="1"/>
  <c r="Q20" i="1"/>
  <c r="Q19" i="1"/>
  <c r="P19" i="1"/>
  <c r="Q18" i="1"/>
  <c r="Q17" i="1"/>
  <c r="P17" i="1"/>
  <c r="Q16" i="1"/>
  <c r="Q15" i="1"/>
  <c r="P15" i="1"/>
  <c r="Q14" i="1"/>
  <c r="Q13" i="1"/>
  <c r="P13" i="1"/>
  <c r="Q12" i="1"/>
  <c r="Q11" i="1"/>
  <c r="P11" i="1"/>
  <c r="AI90" i="29"/>
  <c r="Y89" i="29"/>
  <c r="R86" i="29"/>
  <c r="AF85" i="29" s="1"/>
  <c r="Q86" i="29"/>
  <c r="AD85" i="29"/>
  <c r="AC85" i="29"/>
  <c r="AB85" i="29"/>
  <c r="W85" i="29"/>
  <c r="AG85" i="29" s="1"/>
  <c r="U85" i="29"/>
  <c r="AE85" i="29" s="1"/>
  <c r="S85" i="29"/>
  <c r="Q84" i="29"/>
  <c r="R84" i="29" s="1"/>
  <c r="R82" i="29"/>
  <c r="AF79" i="29" s="1"/>
  <c r="Q82" i="29"/>
  <c r="O81" i="29"/>
  <c r="O83" i="29" s="1"/>
  <c r="R78" i="29"/>
  <c r="Q78" i="29"/>
  <c r="O77" i="29"/>
  <c r="O75" i="29"/>
  <c r="O73" i="29"/>
  <c r="Q72" i="29"/>
  <c r="R72" i="29" s="1"/>
  <c r="O71" i="29"/>
  <c r="O69" i="29"/>
  <c r="O67" i="29"/>
  <c r="R66" i="29"/>
  <c r="Q66" i="29"/>
  <c r="O65" i="29"/>
  <c r="R64" i="29"/>
  <c r="Q64" i="29"/>
  <c r="O63" i="29"/>
  <c r="U63" i="29" s="1"/>
  <c r="AE63" i="29" s="1"/>
  <c r="O61" i="29"/>
  <c r="O59" i="29"/>
  <c r="O57" i="29"/>
  <c r="O55" i="29"/>
  <c r="O53" i="29"/>
  <c r="O51" i="29"/>
  <c r="AB45" i="29" s="1"/>
  <c r="R50" i="29"/>
  <c r="Q50" i="29"/>
  <c r="O49" i="29"/>
  <c r="O47" i="29"/>
  <c r="U45" i="29" s="1"/>
  <c r="AE45" i="29" s="1"/>
  <c r="AG45" i="29"/>
  <c r="AF45" i="29"/>
  <c r="S45" i="29"/>
  <c r="AC45" i="29" s="1"/>
  <c r="O45" i="29"/>
  <c r="AD45" i="29" s="1"/>
  <c r="O43" i="29"/>
  <c r="Q42" i="29"/>
  <c r="R42" i="29" s="1"/>
  <c r="P42" i="29"/>
  <c r="P41" i="29"/>
  <c r="O41" i="29"/>
  <c r="Q40" i="29"/>
  <c r="R40" i="29" s="1"/>
  <c r="W39" i="29"/>
  <c r="AG39" i="29" s="1"/>
  <c r="S39" i="29"/>
  <c r="AC39" i="29" s="1"/>
  <c r="O39" i="29"/>
  <c r="AD39" i="29" s="1"/>
  <c r="P62" i="1" l="1"/>
  <c r="Q107" i="1"/>
  <c r="P14" i="1"/>
  <c r="P112" i="1"/>
  <c r="P120" i="1"/>
  <c r="P134" i="1"/>
  <c r="P54" i="1"/>
  <c r="Q105" i="1"/>
  <c r="P16" i="1"/>
  <c r="P132" i="1"/>
  <c r="P20" i="1"/>
  <c r="P18" i="1"/>
  <c r="P22" i="1"/>
  <c r="P56" i="1"/>
  <c r="P92" i="1"/>
  <c r="Q103" i="1"/>
  <c r="P106" i="1"/>
  <c r="P88" i="1"/>
  <c r="P110" i="1"/>
  <c r="P30" i="1"/>
  <c r="P86" i="1"/>
  <c r="P94" i="1"/>
  <c r="P138" i="1"/>
  <c r="P34" i="1"/>
  <c r="P72" i="1"/>
  <c r="P12" i="1"/>
  <c r="P24" i="1"/>
  <c r="P76" i="1"/>
  <c r="P126" i="1"/>
  <c r="P130" i="1"/>
  <c r="P82" i="1"/>
  <c r="P28" i="1"/>
  <c r="Q91" i="1"/>
  <c r="P136" i="1"/>
  <c r="P40" i="1"/>
  <c r="AB79" i="29"/>
  <c r="W79" i="29"/>
  <c r="AG79" i="29" s="1"/>
  <c r="U79" i="29"/>
  <c r="AE79" i="29" s="1"/>
  <c r="S79" i="29"/>
  <c r="AC79" i="29" s="1"/>
  <c r="AD79" i="29"/>
  <c r="AD63" i="29"/>
  <c r="AD89" i="29" s="1"/>
  <c r="U39" i="29"/>
  <c r="AE39" i="29" s="1"/>
  <c r="AF39" i="29"/>
  <c r="AF89" i="29" s="1"/>
  <c r="S63" i="29"/>
  <c r="AC63" i="29" s="1"/>
  <c r="AC89" i="29" s="1"/>
  <c r="AB39" i="29"/>
  <c r="W63" i="29"/>
  <c r="AG63" i="29" s="1"/>
  <c r="AG89" i="29" s="1"/>
  <c r="AF63" i="29"/>
  <c r="AB63" i="29"/>
  <c r="AG92" i="29" l="1"/>
  <c r="AG91" i="29"/>
  <c r="AC92" i="29"/>
  <c r="AE89" i="29"/>
  <c r="AB89" i="29"/>
  <c r="AI89" i="29" s="1"/>
  <c r="AE92" i="29" l="1"/>
  <c r="AE91" i="29"/>
  <c r="AC91" i="29"/>
  <c r="AD74" i="28" l="1"/>
  <c r="AB74" i="28"/>
  <c r="Z74" i="28"/>
  <c r="Z75" i="28" s="1"/>
  <c r="X74" i="28"/>
  <c r="V74" i="28"/>
  <c r="T74" i="28"/>
  <c r="T75" i="28" s="1"/>
  <c r="R74" i="28"/>
  <c r="P74" i="28"/>
  <c r="N74" i="28"/>
  <c r="N75" i="28" s="1"/>
  <c r="L74" i="28"/>
  <c r="J74" i="28"/>
  <c r="H74" i="28"/>
  <c r="H75" i="28" s="1"/>
  <c r="AD73" i="28"/>
  <c r="AB73" i="28"/>
  <c r="Z73" i="28"/>
  <c r="X73" i="28"/>
  <c r="V73" i="28"/>
  <c r="T73" i="28"/>
  <c r="R73" i="28"/>
  <c r="P73" i="28"/>
  <c r="N73" i="28"/>
  <c r="L73" i="28"/>
  <c r="J73" i="28"/>
  <c r="H73" i="28"/>
  <c r="Q100" i="1" l="1"/>
  <c r="P100" i="1" s="1"/>
  <c r="Q99" i="1"/>
  <c r="Q98" i="1"/>
  <c r="Q97" i="1"/>
  <c r="Q96" i="1"/>
  <c r="Q95" i="1"/>
  <c r="I6" i="1" l="1"/>
  <c r="A6" i="1" s="1"/>
  <c r="P98" i="1"/>
  <c r="P96" i="1"/>
  <c r="P62" i="14"/>
  <c r="P61" i="14"/>
  <c r="P60" i="14"/>
  <c r="P115" i="1"/>
  <c r="E8" i="1" s="1"/>
  <c r="M6" i="1"/>
  <c r="O6" i="1"/>
  <c r="K8" i="1"/>
  <c r="I8" i="1"/>
  <c r="P58" i="14"/>
  <c r="P57" i="14"/>
  <c r="P56" i="14"/>
  <c r="P55" i="14"/>
  <c r="P54" i="14"/>
  <c r="P53" i="14"/>
  <c r="Q116" i="1"/>
  <c r="P51" i="14" s="1"/>
  <c r="Q115" i="1"/>
  <c r="P50" i="14"/>
  <c r="P49" i="14"/>
  <c r="P48" i="14"/>
  <c r="P47" i="14"/>
  <c r="P46" i="14"/>
  <c r="P45" i="14"/>
  <c r="P44" i="14"/>
  <c r="P43" i="14"/>
  <c r="P42" i="14"/>
  <c r="P41" i="14"/>
  <c r="P40" i="14"/>
  <c r="P39" i="14"/>
  <c r="P38" i="14"/>
  <c r="P37" i="14"/>
  <c r="P36" i="14"/>
  <c r="P35" i="14"/>
  <c r="P34" i="14"/>
  <c r="P33" i="14"/>
  <c r="P32" i="14"/>
  <c r="P31" i="14"/>
  <c r="P30" i="14"/>
  <c r="P29" i="14"/>
  <c r="P28" i="14"/>
  <c r="P27" i="14"/>
  <c r="P26" i="14"/>
  <c r="P25" i="14"/>
  <c r="P24" i="14"/>
  <c r="P23" i="14"/>
  <c r="P21" i="14"/>
  <c r="P19" i="14"/>
  <c r="P17" i="14"/>
  <c r="P16" i="14"/>
  <c r="P13" i="14"/>
  <c r="P11" i="14"/>
  <c r="P10" i="14"/>
  <c r="P9" i="14"/>
  <c r="P8" i="14"/>
  <c r="P7" i="14"/>
  <c r="P6" i="14"/>
  <c r="P5" i="14"/>
  <c r="P3" i="14"/>
  <c r="K6" i="1" l="1"/>
  <c r="E6" i="1"/>
  <c r="P6" i="1"/>
  <c r="G8" i="1"/>
  <c r="N6" i="1"/>
  <c r="P15" i="14"/>
  <c r="P20" i="14"/>
  <c r="P14" i="14"/>
  <c r="P4" i="14"/>
  <c r="P22" i="14"/>
  <c r="P52" i="14"/>
  <c r="P59" i="14"/>
  <c r="P12" i="14"/>
  <c r="P18" i="14"/>
  <c r="L8" i="1"/>
  <c r="P116" i="1"/>
  <c r="F8" i="1" s="1"/>
  <c r="J8" i="1"/>
  <c r="P8" i="1"/>
  <c r="A4" i="1" l="1"/>
  <c r="H6" i="1"/>
  <c r="H8" i="1"/>
  <c r="L6" i="1"/>
  <c r="J6" i="1"/>
  <c r="F6" i="1"/>
  <c r="D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tc={E0978644-32A9-41AD-998C-07F64A46AD86}</author>
    <author>tc={A3BAACE1-BB77-47D8-99A7-E07753A0FB51}</author>
    <author>tc={3CC915A8-0A8E-4A74-AE1F-6B60AC052820}</author>
    <author>tc={C8829A88-BBAE-491D-A206-A21ED1CA686C}</author>
    <author>tc={98EBCBEC-72C9-487E-AC2A-63FA7686E945}</author>
    <author>tc={B2F7E8A0-BB91-49D2-9071-63D67038A764}</author>
    <author>tc={41DA89F6-0430-4200-B388-00FF485A3D20}</author>
    <author>tc={26F5A152-E595-474F-AB69-9A63EDD6A792}</author>
    <author>tc={38E7506E-0BDA-4334-BEB0-916F4B8C099C}</author>
    <author>tc={C6F30DA6-691A-424D-AA85-A4BBC6DD5C3C}</author>
    <author>tc={54D84E05-2805-4546-918A-12C37A603E71}</author>
    <author>tc={840AA694-EF95-4146-8812-BC8DFD9C59B5}</author>
    <author>tc={16771FDB-F831-466D-B51F-0E67370D181A}</author>
    <author>tc={714B90EB-BF8F-4F5F-A123-2577925702A7}</author>
    <author>tc={06DE9E89-94DE-4C94-8C0A-A8A4FD43A307}</author>
    <author>tc={1AABA9F6-3EEF-45B4-95BF-4695B39CA4A1}</author>
    <author>tc={4FE0757A-3B09-4657-9E33-E31F4B223618}</author>
  </authors>
  <commentList>
    <comment ref="M11" authorId="0" shapeId="0" xr:uid="{E0978644-32A9-41AD-998C-07F64A46AD86}">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13" authorId="1" shapeId="0" xr:uid="{A3BAACE1-BB77-47D8-99A7-E07753A0FB51}">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15" authorId="2" shapeId="0" xr:uid="{3CC915A8-0A8E-4A74-AE1F-6B60AC052820}">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17" authorId="3" shapeId="0" xr:uid="{C8829A88-BBAE-491D-A206-A21ED1CA686C}">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19" authorId="4" shapeId="0" xr:uid="{98EBCBEC-72C9-487E-AC2A-63FA7686E945}">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C21" authorId="5" shapeId="0" xr:uid="{B2F7E8A0-BB91-49D2-9071-63D67038A764}">
      <text>
        <t>[Threaded comment]
Your version of Excel allows you to read this threaded comment; however, any edits to it will get removed if the file is opened in a newer version of Excel. Learn more: https://go.microsoft.com/fwlink/?linkid=870924
Comment:
    No se a que objeitvo alinearlo
Reply:
    Estoy de acuerdo con este.</t>
      </text>
    </comment>
    <comment ref="M21" authorId="6" shapeId="0" xr:uid="{41DA89F6-0430-4200-B388-00FF485A3D20}">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G23" authorId="7" shapeId="0" xr:uid="{26F5A152-E595-474F-AB69-9A63EDD6A792}">
      <text>
        <t>[Threaded comment]
Your version of Excel allows you to read this threaded comment; however, any edits to it will get removed if the file is opened in a newer version of Excel. Learn more: https://go.microsoft.com/fwlink/?linkid=870924
Comment:
    @ANDRES FELIPE PEREZ CARDOZO @JOSE FERNANDO PULIDO SIERRA por favor validar, el insumo lo dan las gerencias de producto y las publicaciones las realiza mercadeo.
Reply:
    @JOSE FERNANDO PULIDO SIERRA  en este caso la Oficina de Mercadeo no debe ser responsable, ya que nosotros tenemos rol de publicador únicamente</t>
      </text>
    </comment>
    <comment ref="M23" authorId="8" shapeId="0" xr:uid="{38E7506E-0BDA-4334-BEB0-916F4B8C099C}">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25" authorId="9" shapeId="0" xr:uid="{C6F30DA6-691A-424D-AA85-A4BBC6DD5C3C}">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27" authorId="10" shapeId="0" xr:uid="{54D84E05-2805-4546-918A-12C37A603E71}">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29" authorId="11" shapeId="0" xr:uid="{840AA694-EF95-4146-8812-BC8DFD9C59B5}">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31" authorId="12" shapeId="0" xr:uid="{16771FDB-F831-466D-B51F-0E67370D181A}">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33" authorId="13" shapeId="0" xr:uid="{714B90EB-BF8F-4F5F-A123-2577925702A7}">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35" authorId="14" shapeId="0" xr:uid="{06DE9E89-94DE-4C94-8C0A-A8A4FD43A307}">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37" authorId="15" shapeId="0" xr:uid="{1AABA9F6-3EEF-45B4-95BF-4695B39CA4A1}">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91" authorId="16" shapeId="0" xr:uid="{4FE0757A-3B09-4657-9E33-E31F4B223618}">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tc={59161B87-2EA6-4636-BC33-A84BBC24437E}</author>
  </authors>
  <commentList>
    <comment ref="T41" authorId="0" shapeId="0" xr:uid="{59161B87-2EA6-4636-BC33-A84BBC24437E}">
      <text>
        <t>[Threaded comment]
Your version of Excel allows you to read this threaded comment; however, any edits to it will get removed if the file is opened in a newer version of Excel. Learn more: https://go.microsoft.com/fwlink/?linkid=870924
Comment:
    Por favor @MARIA MARGARITA GONZALEZ indicar cuántos casos se han reportado.</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tc={29A2AA52-3042-4F0A-B08C-B9A569EF5757}</author>
    <author>tc={89AEF927-AFF5-47F0-BD28-7E6F1703E68F}</author>
    <author>tc={23EA7ED4-0292-4141-91F4-F26CE853BA6C}</author>
    <author>tc={9DD40CAB-E767-4BB2-8DD0-B15BC92B076B}</author>
    <author>tc={1192F1F5-FE4D-4F6A-AF88-7831DE97D216}</author>
    <author>tc={CFE4F3D2-A64F-447A-A580-49390A0FBB88}</author>
    <author>tc={6248FCD3-6F1F-4FB3-9133-00C8039D5465}</author>
    <author>tc={C08CD1BF-8B0C-401E-A538-CD25D9F01FF6}</author>
    <author>tc={6050369A-8A1D-450A-905B-A7AA062D9F2E}</author>
    <author>tc={87880025-FBD9-4BAE-A537-4D829468813D}</author>
    <author>tc={478078AC-CD89-4316-B26D-59B41D404A00}</author>
    <author>tc={2681A47A-CF10-4A36-9ECE-3AA34E8F735A}</author>
    <author>tc={F26A1B0C-599F-4BAE-85FB-6BFD55032A23}</author>
    <author>tc={0B3604DA-09CE-4384-96EA-A2C34ED4DF4D}</author>
    <author>tc={223E1457-C356-452D-8763-ADFD50CA6D8C}</author>
  </authors>
  <commentList>
    <comment ref="M3" authorId="0" shapeId="0" xr:uid="{29A2AA52-3042-4F0A-B08C-B9A569EF5757}">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4" authorId="1" shapeId="0" xr:uid="{89AEF927-AFF5-47F0-BD28-7E6F1703E68F}">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5" authorId="2" shapeId="0" xr:uid="{23EA7ED4-0292-4141-91F4-F26CE853BA6C}">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6" authorId="3" shapeId="0" xr:uid="{9DD40CAB-E767-4BB2-8DD0-B15BC92B076B}">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7" authorId="4" shapeId="0" xr:uid="{1192F1F5-FE4D-4F6A-AF88-7831DE97D216}">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C8" authorId="5" shapeId="0" xr:uid="{CFE4F3D2-A64F-447A-A580-49390A0FBB88}">
      <text>
        <t>[Threaded comment]
Your version of Excel allows you to read this threaded comment; however, any edits to it will get removed if the file is opened in a newer version of Excel. Learn more: https://go.microsoft.com/fwlink/?linkid=870924
Comment:
    No se a que objeitvo alinearlo
Reply:
    Estoy de acuerdo con este.</t>
      </text>
    </comment>
    <comment ref="M8" authorId="6" shapeId="0" xr:uid="{6248FCD3-6F1F-4FB3-9133-00C8039D5465}">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G9" authorId="7" shapeId="0" xr:uid="{C08CD1BF-8B0C-401E-A538-CD25D9F01FF6}">
      <text>
        <t>[Threaded comment]
Your version of Excel allows you to read this threaded comment; however, any edits to it will get removed if the file is opened in a newer version of Excel. Learn more: https://go.microsoft.com/fwlink/?linkid=870924
Comment:
    @ANDRES FELIPE PEREZ CARDOZO @JOSE FERNANDO PULIDO SIERRA por favor validar, el insumo lo dan las gerencias de producto y las publicaciones las realiza mercadeo.
Reply:
    @JOSE FERNANDO PULIDO SIERRA  en este caso la Oficina de Mercadeo no debe ser responsable, ya que nosotros tenemos rol de publicador únicamente</t>
      </text>
    </comment>
    <comment ref="M9" authorId="8" shapeId="0" xr:uid="{6050369A-8A1D-450A-905B-A7AA062D9F2E}">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10" authorId="9" shapeId="0" xr:uid="{87880025-FBD9-4BAE-A537-4D829468813D}">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11" authorId="10" shapeId="0" xr:uid="{478078AC-CD89-4316-B26D-59B41D404A00}">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12" authorId="11" shapeId="0" xr:uid="{2681A47A-CF10-4A36-9ECE-3AA34E8F735A}">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13" authorId="12" shapeId="0" xr:uid="{F26A1B0C-599F-4BAE-85FB-6BFD55032A23}">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14" authorId="13" shapeId="0" xr:uid="{0B3604DA-09CE-4384-96EA-A2C34ED4DF4D}">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42" authorId="14" shapeId="0" xr:uid="{223E1457-C356-452D-8763-ADFD50CA6D8C}">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List>
</comments>
</file>

<file path=xl/sharedStrings.xml><?xml version="1.0" encoding="utf-8"?>
<sst xmlns="http://schemas.openxmlformats.org/spreadsheetml/2006/main" count="6269" uniqueCount="1610">
  <si>
    <r>
      <rPr>
        <b/>
        <sz val="20"/>
        <color theme="1"/>
        <rFont val="Calibri Light"/>
        <family val="2"/>
        <scheme val="major"/>
      </rPr>
      <t>NOTA:</t>
    </r>
    <r>
      <rPr>
        <sz val="20"/>
        <color theme="1"/>
        <rFont val="Calibri Light"/>
        <family val="2"/>
        <scheme val="major"/>
      </rPr>
      <t xml:space="preserve"> Los Planes No. 04 y No. 05, no aplican a la Compañía.</t>
    </r>
  </si>
  <si>
    <t>CONTROL DE CAMBIOS</t>
  </si>
  <si>
    <t>VERSIÓN</t>
  </si>
  <si>
    <t>FECHA</t>
  </si>
  <si>
    <t>CAMBIOS REALIZADOS</t>
  </si>
  <si>
    <t>CREACIÓN DEL DOCUMENTO</t>
  </si>
  <si>
    <t>1. AJUSTE DE METAS DE ACUERDO CON PLAN ESTRATÉGICO APROBADO Y  UNIFICACIÓN DE ACTIVIDADES CONFORME LINEAMIENTOS DEL PLAN SECTORIAL MINHACIENDA.
2. INCLUSIÓN DE ACTIVIDADES QUE PERMITAN REPUNTAR EL DESEMPEÑO DE LA POLITICA DE SERVICIO AL CIUDADANO, PARTICIPACIÓN CIUDADANA EN LA GESTIÓN PÚBLICA Y TRANSPARENCIA, ACCESO A LA INFORMACIÓN PÚBLICA Y LUCHA CONTRA LA CORRUPCIÓN, DE ACUERDO A RECOMENDACIONES DEL FURAG 2021. 
3. ACTUALIZACIÓN PLAN INSTITUCIONAL DE CAPACITACIÓN
4. ACTUALIZACIÓN PLAN INSTITUCIONAL DE INCENTIVOS
5. ACTUALIZACIÓN PLAN ANUAL DE TRABAJO ANUAL EN SEGURIDAD Y SALUD EN EL TRABAJO
6. ACTUALIZACIÓN LOGO MINHACIENDA</t>
  </si>
  <si>
    <t>PLAN DE ACCIÓN ANUAL 2022</t>
  </si>
  <si>
    <t>Porcentajes de programación y ejecución de actividades</t>
  </si>
  <si>
    <t>SEGUIMIENTO 2022</t>
  </si>
  <si>
    <t>Responsable Seguimiento: Gerencia de Innovación y Procesos</t>
  </si>
  <si>
    <t>Descripción y justificación del avance</t>
  </si>
  <si>
    <t>Total % Programado</t>
  </si>
  <si>
    <t>% Meta de Cumplimiento Global</t>
  </si>
  <si>
    <t>Total % Ejecución</t>
  </si>
  <si>
    <t>Peso % Plan Sectorial</t>
  </si>
  <si>
    <t>Total % Ejecución Ponderado Plan Sectorial</t>
  </si>
  <si>
    <t>Peso % Plan Institucional</t>
  </si>
  <si>
    <t>Total % Ejecución Ponderado Plan Institucional</t>
  </si>
  <si>
    <t xml:space="preserve">Peso % PAAC </t>
  </si>
  <si>
    <t xml:space="preserve">Total % Ejecución Ponderado PAAC </t>
  </si>
  <si>
    <t>Peso % PETI</t>
  </si>
  <si>
    <t>Total % Ejecución Ponderado PETI</t>
  </si>
  <si>
    <t>Peso % PAA</t>
  </si>
  <si>
    <t>Total % Ejecución Ponderado PAA</t>
  </si>
  <si>
    <t>Peso % PINAR</t>
  </si>
  <si>
    <t>Total % Ejecución Ponderado PINAR</t>
  </si>
  <si>
    <t xml:space="preserve">Total % de avance de la actividad  durante la vigencia  </t>
  </si>
  <si>
    <t>Enero</t>
  </si>
  <si>
    <t>Febrero</t>
  </si>
  <si>
    <t>Marzo</t>
  </si>
  <si>
    <t>Abril</t>
  </si>
  <si>
    <t>Mayo</t>
  </si>
  <si>
    <t>Junio</t>
  </si>
  <si>
    <t>Julio</t>
  </si>
  <si>
    <t>Agosto</t>
  </si>
  <si>
    <t>Septiembre</t>
  </si>
  <si>
    <t>Octubre</t>
  </si>
  <si>
    <t>Noviembre</t>
  </si>
  <si>
    <t>Diciembre</t>
  </si>
  <si>
    <t>Enero de 2022</t>
  </si>
  <si>
    <t>I TRIMESTRE</t>
  </si>
  <si>
    <t>II TRIMESTRE</t>
  </si>
  <si>
    <t>III TRIMESTRE</t>
  </si>
  <si>
    <t>IV TRIMESTRE</t>
  </si>
  <si>
    <t>Peso % PETH</t>
  </si>
  <si>
    <t>Total % Ejecución Ponderado PETH</t>
  </si>
  <si>
    <t>Peso % PIC</t>
  </si>
  <si>
    <t>Total % Ejecución Ponderado PIC</t>
  </si>
  <si>
    <t>Peso % PII</t>
  </si>
  <si>
    <t>Total % Ejecución Ponderado PII</t>
  </si>
  <si>
    <t>Peso % PSST</t>
  </si>
  <si>
    <t>Total % Ejecución Ponderado PSST</t>
  </si>
  <si>
    <t>Peso % PTRPI</t>
  </si>
  <si>
    <t>Total % Ejecución Ponderado PTRPI</t>
  </si>
  <si>
    <t>Peso % PSPI</t>
  </si>
  <si>
    <t>Total % Ejecución Ponderado PSPI</t>
  </si>
  <si>
    <t xml:space="preserve">No. </t>
  </si>
  <si>
    <t>OBJETIVO ESTRATÉGICO  SECTORIAL</t>
  </si>
  <si>
    <t>OBJETIVO ESTRATEGICO PREVISORA</t>
  </si>
  <si>
    <t>DIMENSIÓN MIPG</t>
  </si>
  <si>
    <t>POLÍTICA MIPG</t>
  </si>
  <si>
    <t>PLAN</t>
  </si>
  <si>
    <t>RESPONSABLE</t>
  </si>
  <si>
    <t>ACTIVIDAD CUATRIENAL</t>
  </si>
  <si>
    <t>ACTIVIDAD ANUAL</t>
  </si>
  <si>
    <t xml:space="preserve">MEDICIÓN   </t>
  </si>
  <si>
    <t>RECURSOS</t>
  </si>
  <si>
    <t>PRESUPUESTO (FUENTE DE FINANCIAMIENTO)</t>
  </si>
  <si>
    <t>FECHA INICIAL</t>
  </si>
  <si>
    <t>FECHA FINAL</t>
  </si>
  <si>
    <t>Tipo</t>
  </si>
  <si>
    <t>% dentro del plan</t>
  </si>
  <si>
    <t>Fortalecer las capacidades del Talento Humano y la Innovación en las Entidades del Sector Hacienda</t>
  </si>
  <si>
    <t>Integrar y potenciar las capacidades de la organización, competencias y valores del equipo humano requeridas para ser una organización colaborativa y flexible que cumple su misión</t>
  </si>
  <si>
    <t>TALENTO HUMANO</t>
  </si>
  <si>
    <t xml:space="preserve">PLAN SECTORIAL </t>
  </si>
  <si>
    <t>GERENCIA DE TALENTO HUMANO</t>
  </si>
  <si>
    <t>SH.Ini.2019.2022. GCI1.001 Fortalecer la implementación de la política del Talento Humano en las Entidades del Sector Hacienda
SH.Ini.2019.2022.GCI1.002 Fortalecer la implementación de la política de integridad en las Entidades del Sector</t>
  </si>
  <si>
    <t>Participar en las mesas sectoriales de la dimensión de Talento Humano.</t>
  </si>
  <si>
    <t>Participar en las reuniones programadas por el líder sectorial de la política de Talento Humano e Integridad del MHCP y entregar la información requerida para el fortalecimiento y documentación  de estas políticas.</t>
  </si>
  <si>
    <t>RECURSOS HUMANOS
RECURSOS FINANCIEROS
RECURSOS TECNOLÓGICOS</t>
  </si>
  <si>
    <t>Gastos de Operación - Recursos Propios</t>
  </si>
  <si>
    <t>PROGRAMADO</t>
  </si>
  <si>
    <t xml:space="preserve">NO APLICA REPORTE PARA ESTE PERIODO </t>
  </si>
  <si>
    <t>EJECUTADO</t>
  </si>
  <si>
    <t>Participar en las capacitaciones sectoriales de la dimensión de Talento Humano</t>
  </si>
  <si>
    <t>Participar en las capacitaciones sectoriales de la dimensión de Talento Humano de conformidad con las posibilidades y apoyo de las demás Entidades del Sector según el caso.</t>
  </si>
  <si>
    <t>Fortalecer la innovación para crear y mejorar productos y servicios, promover la eficiencia de la compañía y consolidar los factores de competitividad</t>
  </si>
  <si>
    <t xml:space="preserve">GESTIÓN DE CONOCIMIENTO Y LA INNOVACIÓN </t>
  </si>
  <si>
    <t>GERENCIA DE INNOVACIÓN Y PROCESOS</t>
  </si>
  <si>
    <t>SH.Ini.2019.2022.GCI1.003 Fortalecer la implementación de la política de Gestión de Conocimiento e Innovación en las Entidades del Sector</t>
  </si>
  <si>
    <t>Analizar los resultados de la política de Gestión del Conocimiento y la Innovación en la medición del  FURAG de la vigencia  2021.</t>
  </si>
  <si>
    <t>De acuerdo con los resultados obtenidos en la medición del FURAG de la gestión 2021, que realiza el DAFP en la vigencia 2022. Cada entidad del Sector Hacienda, analizará sus resultados y ajustará cuando lo considere pertinente, el plan de Gestión del Conocimiento y la Innovación con el propósito de generar acciones que permitan cerrar brecha, según el caso.
Entregable. Documento que soporte el análisis de los resultados del Furag, plan de mejora, plan ajustados o documento que evidencie el ejercicio de análisis.</t>
  </si>
  <si>
    <t>A partir de la obtención del Sello de Buenas Prácticas de Innovación por parte de La Previsora a su Sistema de Gestión de la Innovación, La Previsora revisó puntualmente las tres recomendaciones generadas en el FURAG y se contemplaron de la siguiente manera:
Recomendación 1: Gestionar alianzas con semilleros, grupos o equipos de investigación internos o externos y establecer las acciones que deberán adelantarse para el efecto. En el análisis de capacidades de La Previsora contemplaremos esta iniciativa en el 2023. Desde el Plan de Trabajo para el fortalecimiento del Sistema de Gestión de la Innovación estamos contemplando con la identificación de las partes interesadas la estrategia a desarrollar con cada uno de ellos. Ver Anexo Estado a 30 de agosto de 2022.
Recomendación 2: Organizar, clasificar y validar los datos e información para documentar las operaciones estadísticas de la entidad, y 
Recomendación 3: Organizar, clasificar y validar los datos e información para desarrollar análisis descriptivos, predictivos o prospectivos de los resultados de su gestión, para determinar el grado de avance de las políticas a cargo de la entidad y adoptar acciones de mejora. Dentro del Programa de Gobierno y Analítica de Datos iniciado en 2023 estamos abordando la creación de la Unidad de Gobierno y Analítica de Datos como Grupo Interno de Trabajo para poder adquirir el talento humano y desarrollar en este, las capacidades de gobierno y analítica de datos como un Know-how propio de La  Previsora, permitiéndole atender los requisitos mínimos habilitantes para consolidar y evolucionar su modelo de gobernanza y analítica de datos. Ver Anexo Estado a 30 de agosto de 2022.</t>
  </si>
  <si>
    <t>Participar en  las mesas sectoriales de la política de Gestión del Conocimiento e innovación</t>
  </si>
  <si>
    <t>Asistir a las reuniones de trabajo sectorial para fomentar el intercambio de conocimientos e información entre los líderes de la política de Gestión del Conocimiento y la Innovación.</t>
  </si>
  <si>
    <t>Se participó en el "Cuarto Encuentro de Equipo Transversal de Gestión del Conocimiento y la Innovación"realizada el 15 de marzo de 2022 a partir de las 7:45 a.m. en los canales de Facebook y YouTube de Función Pública. En ella se conversó sobre las competencias socioemocionales y cultura de la colaboración en lo público, las herramientas para fortalecer las habilidades blandas para una mejor gestión pública y el lanzamiento de la Escuela de Formadores en Gestión del Conocimiento y la Innovación del Sector Función Pública</t>
  </si>
  <si>
    <t>Se participó en la Mesa Sectorial de Hacienda "Política de Gestión del Conocimiento y la Innovación" realizado el 16 de junio de 2022. En dicho espacio se revisaron los resultados sectoriales de la medición FURAG 2021, el seguimiento de actividades del Plan Sectorial 2022, la Cuarta  Semana de la Gestión del Conocimiento y la Innovación, el Banco de Expertos en temas misionales y transversales y la Gestión de Innovación para el sector Hacienda.</t>
  </si>
  <si>
    <t>Participar en la cuarta semana de gestión del conocimiento y la Innovación</t>
  </si>
  <si>
    <t>Fortalecer la Gestión TIC y de la Información de las Entidades del Sector Hacienda</t>
  </si>
  <si>
    <t>Implementar la transformación digital de Previsora y asegurar las capacidades, infraestructura tecnológica y procesos eficientes para lograr una experiencia empática y ágil con los clientes e intermediarios</t>
  </si>
  <si>
    <t>INFORMACIÓN Y COMUNICACIÓN</t>
  </si>
  <si>
    <t xml:space="preserve">GESTIÓN DOCUMENTAL </t>
  </si>
  <si>
    <t>SUBGERENCIA DE RECURSOS FÍSICOS</t>
  </si>
  <si>
    <t>SH.Ini.2019.2022.GR2.001 Fortalecer la  Gestión Documental en las entidades del SH</t>
  </si>
  <si>
    <t>Participar en las mesas sectoriales de la política de gestión documental</t>
  </si>
  <si>
    <t>Participar en las mesas sectoriales de la política de gestión documental, coordinadas por el MHCP.
Entregable. Registros de asistencia</t>
  </si>
  <si>
    <t xml:space="preserve">•	Se compartieron los avances y logros alcanzados a la fecha por la mesa, entre los cuales se encuentran el diagnóstico inicial realizado en 2019 y como ha incrementado el puntaje desde la primera medición.
•	Se presentó el estado del proyecto de Guía Elaboración Plan de Preservación Digital, con base en los avances de las mesas desde su formulación en 2020, hasta la generación del producto final. Así mismo, se relacionó en la sesión acerca de la guía generada por el AGN y como desde el Ministerio de Hacienda y Crédito Público buscamos articular nuestra guía con esta.
•	Se socializó a la mesa el desarrollo de la nueva metodología de diagnóstico, la cual estará orientada principalmente bajo el Modelo de Gestión Documental y Administración de Archivos V.2020 del AGN.
•	Las entidades integrantes de la Mesa tuvieron un espacio para compartir sus inquietudes y propuestas, una vez se tocaron los temas comprendidos en la agenda.
A partir de esto, se generaron los siguientes compromisos y actividades a realizar:
•	Remisión Guía para la Elaboración del Plan de Preservación Digital, versión final.
•	Envío de fortalezas y debilidades de las entidades antes del 13 de abril de 2022, con el fin de concertar mesas de experiencias y fortalecimiento entre entidades.
•	Envío de nuevo diagnóstico, septiembre 2022.
•	Informe final diagnóstico, diciembre 2022.
</t>
  </si>
  <si>
    <t>se partició en la VI mesa sectorial de gestión documental cuyo tema fue “Implementación Efectiva del SGDEA”, en la que entidades como FOGAFIN y FOGACOOP compartieron expereiencias.
se porgrma para el día 29 de julio la participación de la Previsora exponiendo experiencias en la implementación de documentos y expedientes electróncios.</t>
  </si>
  <si>
    <t>Fortalecer las relaciones de las entidades del Sector Hacienda con sus grupos de Valor</t>
  </si>
  <si>
    <t>Crear valor de manera apropiada, diferencial y continua para los clientes objetivo de Previsora</t>
  </si>
  <si>
    <t>GESTIÓN CON VALORES PARA RESULTADOS</t>
  </si>
  <si>
    <t>PARTICIPACIÓN CIUDADANA</t>
  </si>
  <si>
    <t>VPT/OFICINA DE MERCADEO</t>
  </si>
  <si>
    <t>Relacionamiento con El Ciudadano: SH.Ini.2019.2022.GR1.001 Promover el seguimiento y mejora continua de las acciones que se realizan para fortalecer las relaciones con los grupos de valor en las entidades del Sector Hacienda.</t>
  </si>
  <si>
    <t>De acuerdo a la misionalidad de la entidad actualizar el portafolio de productos y servicios, y gestionar la publicación en los diferentes canales de comunicación, con el fin de orientar a los grupos de valor, y que tenga criterios de accesibilidad, lenguaje claro y gobierno abierto.</t>
  </si>
  <si>
    <t xml:space="preserve">Se incluye en formato pdf la relación de las actividades (publicaciones página Web, Instagram, LinkedIN, Facebook y Youtube) para el avance del 41.66% con corte al 30 de abril. </t>
  </si>
  <si>
    <t xml:space="preserve">GERENCIA DE SERVICIO </t>
  </si>
  <si>
    <t>Participar en las mesas sectoriales programadas para las políticas que tienen relación con el Estado -Ciudadano</t>
  </si>
  <si>
    <t>Las entidades del Sector Hacienda participaran en las mesas sectoriales programadas.
En el marco de la Ley 2052 de 2020, se integran las políticas de Servicio al Ciudadano, Racionalización de Trámites, Participación Ciudadana y Transparencia; esta última se incorpora dada la importancia que tiene la publicación de la información.
Entregable. Registros de asistencia, presentaciones, informes</t>
  </si>
  <si>
    <t>Participamos en la Mesa Sectorial de Servicio al Ciudadano el pasado 2 de marzo, relacionamos evidencia de agenda, Min. Hacienda y certificado de asistencia.</t>
  </si>
  <si>
    <t>Participar en el ejercicio de innovación abierta denominado OPEN HACIENDA para la formulación de la planeación estratégica  entre otras acciones que requieran de la participación de los grupos de valor.</t>
  </si>
  <si>
    <t>Participar en el ejercicio de innovación abierta denominado OPEN HACIENDA (suministro y análisis de información).</t>
  </si>
  <si>
    <t>El 22 de abril se realiza el lanzamiento por parte del MHCP, en el cual se realiza el registro y participación de la Gerencia de Innovación y Procesos y la Gerencia de Talento Humano.</t>
  </si>
  <si>
    <t>Lograr sostenibilidad económica, social, ambiental y de buen gobierno buscando rentabilidad para los accionistas</t>
  </si>
  <si>
    <t xml:space="preserve">TRANSPARENCIA, ACCESO A LA INFORMACIÓN Y  LUCHA CONTRA LA CORRUPCIÓN </t>
  </si>
  <si>
    <t xml:space="preserve">OFICINA DE CONTROL INTERNO DISCIPLINARIO </t>
  </si>
  <si>
    <t>SH.Ini.2019.2022.GR1.002 Contribuir a la obtención de niveles de excelencia en el ejercicio de la función disciplinaria</t>
  </si>
  <si>
    <t>Participar en la celebración del día de la transparencia</t>
  </si>
  <si>
    <t>De acuerdo con el cronograma establecido por el líder sectorial, se participará de la celebración del día de la transparencia</t>
  </si>
  <si>
    <t>SE PRESENTA UN AVANCE EN CUANTO A LA ORGANIZACIÓN DEL EVENTO , SE ADJUNTA  A LAS EVIDENCIAS ACTA NO 5. LA CUAL TAMBIEN HACE PARTE DEL PAAC)</t>
  </si>
  <si>
    <t>Promover la adecuada administración de los recursos físicos, financieros y de defensa técnica de las entidades del Sector Hacienda</t>
  </si>
  <si>
    <t>DEFENSA JURÍDICA</t>
  </si>
  <si>
    <t xml:space="preserve">GERENCIA DE LITIGIOS </t>
  </si>
  <si>
    <t>SH.Ini.2019.2022.GCI2.002 Desarrollar mecanismos para un adecuado ejercicio de defensa jurídica de las Entidades del Sector Hacienda</t>
  </si>
  <si>
    <t>Construir el reporte de índice de condenas en los estudios y/o análisis que realiza la entidad de los procesos que cursan o hayan cursado en su contra, con el fin de proponer las mejoras o correctivos que se requieran</t>
  </si>
  <si>
    <t>Realizar el análisis de casos perdidos y ganados (línea base, pronunciamientos durante la vigencia o anteriores).
Elaborar informe cualitativo y analítico a partir del cual se formulen conclusiones concretas con las respectivas propuestas de solución, mejora y/o prevención, según corresponda.
Entregable: (Pte. determinar instrumento) Reporte de índice de condenas
Periodicidad: una (1) vez al año - Plazo: 30 noviembre 2022</t>
  </si>
  <si>
    <t>Participar en las mesas sectoriales de la política de Defensa Jurídica del Sector Hacienda</t>
  </si>
  <si>
    <t>Participar en dos mesas programadas por el líder sectorial de la política de Defensa Jurídica del MHCP y entregar la información requerida para el fortalecimiento y documentación  de estas políticas.</t>
  </si>
  <si>
    <t>DIRECCIONAMIENTO ESTRATÉGICO Y PLANEACIÓN</t>
  </si>
  <si>
    <t xml:space="preserve">PLAN INSTITUCIONAL </t>
  </si>
  <si>
    <t>SECRETARÍA GENERAL</t>
  </si>
  <si>
    <t>Divulgar a los ciudadanos y grupos de interés los resultados de la participación en la gestión a través de su página web ubicando la información en el Menú Participa según lo estipulado por el anexo 2 sobre Estándares de publicación y divulgación de información de la Resolución 1519 de 2020 del Ministerio de Tecnologías de la Información y las Comunicaciones.</t>
  </si>
  <si>
    <t>Reportar el cumplimiento de los lineamientos del MINTIC y DAFP para la publicación de información requerida en el Menú Participa de la página web de la Compañía</t>
  </si>
  <si>
    <t>No. de reportes de cumplimiento (ITA)</t>
  </si>
  <si>
    <t>GERENCIA DE SERVICIO / OFICINA DE MERCADEO Y PUBLICIDAD</t>
  </si>
  <si>
    <t>Implementar en la entidad programas de cualificación en atención preferente e incluyente a personas desplazadas o en situación de extrema vulnerabilidad.</t>
  </si>
  <si>
    <t>Actualizar el protocolo de Atención Especial o Prioritaria</t>
  </si>
  <si>
    <t>No. de protocolos actualizados y publicados en página Web</t>
  </si>
  <si>
    <t>Fortalecer la Gestión Organizacional y por Procesos de las Entidades del Sector Hacienda</t>
  </si>
  <si>
    <t>Adoptar decisiones  apalancadas en un modelo de analítica de datos que trasciendan a toda la organización</t>
  </si>
  <si>
    <t>GESTIÓN DE LA INFORMACIÓN ESTADISTICA</t>
  </si>
  <si>
    <t>GERENCIA DE PLANEACIÓN</t>
  </si>
  <si>
    <t xml:space="preserve">Implementar un Modelo de gobierno y analítica de datos </t>
  </si>
  <si>
    <t>Cumplimiento gestión del proyecto estratégico Gobierno de Datos; medición bajo el esquema de gestión de proyectos.</t>
  </si>
  <si>
    <t>Cumplimiento de cronograma definido para alcanzar el 100% del alcance.</t>
  </si>
  <si>
    <t xml:space="preserve">GERENCIA DE PLANEACIÓN </t>
  </si>
  <si>
    <t>Alcanzar el coeficiente capacidades analíticas de la Compañía</t>
  </si>
  <si>
    <t>Alcanzar al 2025 el nivel de colaborador horizontal bajo el esquema de madurez digital en la dimensión de datos y analítica establecido por la PWC y ajustado por Previsora.</t>
  </si>
  <si>
    <t>Coeficiente capacidades analíticas: 
% promedio de la evaluación en la dimensión de datos y analítica. (Meta 54.6%)</t>
  </si>
  <si>
    <t>Gestión Preliminar: Implementar y fortalecer  herramientas analíticas para la detección y disminución de fraude</t>
  </si>
  <si>
    <t>Cumplimiento gestión preliminar proyecto estratégico; medición bajo el esquema de gestión de proyectos.</t>
  </si>
  <si>
    <t xml:space="preserve">Implementar Modelo de gestión del portafolio de productos y servicios </t>
  </si>
  <si>
    <t>Cumplimiento gestión proyecto estratégico; medición bajo el esquema de gestión de proyectos.</t>
  </si>
  <si>
    <t>Medición Cumplimiento gestión del proyecto: 
(% Avance Real / % Planeado).
Nota: Basado en un cronograma definido para alcanzar el 100% del alcance.</t>
  </si>
  <si>
    <t>El 23 de marzo se llevó a cabo la reunión inicial de generación de expectativas por parte de las Gerencias de la VP comercial y la VP Técnica. Como conclusiones se llevarán sesiones de trabajo con cada una de las gerencias para el levantamiento de información, consolidación del AS-IS, TO-BE, definición de brechas y definición de victorias tempranas y planes de trabajo en alineación con los demás proyectos e iniciativas en curso en la entidad.</t>
  </si>
  <si>
    <t>Alcanzar el coeficiente de innovación empresarial de la ANDI</t>
  </si>
  <si>
    <t>Alcanzar a 2022 como mínimo 44 puntos del coeficiente de innovación en el ranking empresarial de la ANDI.</t>
  </si>
  <si>
    <t>Coeficiente de innovación empresarial medido sobre 44 puntos: Resultado de la encuesta ranking de innovación empresarial de la ANDI.</t>
  </si>
  <si>
    <t>Sin medición en el primer trimestre. La encuesta se tiene proyectada realizar en el segundo trimestre del año.</t>
  </si>
  <si>
    <t xml:space="preserve">GOBIERNO DIGITAL </t>
  </si>
  <si>
    <t xml:space="preserve">GERENCIA DE PLANEACIÓN / SUBGERENCIA DE TRANSFORMACIÓN DIGITAL  </t>
  </si>
  <si>
    <t xml:space="preserve">Alcanzar el índice colaborador horizontal en la medición de madurez digital  </t>
  </si>
  <si>
    <t>Medición utilizando el instrumento de madurez digital establecido por la PWC y ajustado por Previsora.</t>
  </si>
  <si>
    <t>Índice de madurez digital: Media geométrica de los resultados de cada dimensión.</t>
  </si>
  <si>
    <t>Optimizar los procesos misionales propios y tercerizados mediante un esquema de automatización</t>
  </si>
  <si>
    <t>Cumplimiento del plan de automatización; medición bajo el esquema de gestión de proyectos.</t>
  </si>
  <si>
    <t>Cumplimiento gestión del proyecto: 
(% Avance Real / % Planeado).
Nota: Basado en un cronograma definido para alcanzar el 100% del alcance</t>
  </si>
  <si>
    <t>$391.568.350</t>
  </si>
  <si>
    <t xml:space="preserve">En el primer trimestre se desarrollaron:
- Define el gerente de proyecto y lider de aplicaciones del proyecto
- Desarrollan las sesiones de alcance de los Bots con lideres de procesos
- Documentan las necesidades para los Bots de Cartera y Reaseguros
- Elabora el cronograma general del proyecto y presenta al VPDC
- Realizan las sesiones de entendimiento con la Gerencia de Contratacion
- Establecen los tiempos de gestion contractual 
- Documenta las necesidades del contrato marco y elabora el RFI 
- Envia invitacion a interesados a participar en el RFI con la base de posibles oferentes de Rocketbot
</t>
  </si>
  <si>
    <t>FORTALECIMIENTO ORGANIZACIONAL Y SIMPLIFICACIÓN DE PROCESOS</t>
  </si>
  <si>
    <t xml:space="preserve">SUGERENCIA DE MEJORAMIENTO DE PROCESOS </t>
  </si>
  <si>
    <t xml:space="preserve">Cumplir con el Plan de Mantenimiento del SGI  para cerrar brechas identificadas la medición del MIPG, y mantenimiento de las normas ISO 9001, ISO 14001 y su integración con otros sistemas de gestión de la compañía no certificados. </t>
  </si>
  <si>
    <t>Cumplimiento del Plan de Mantenimiento del SGI (Sistema de Gestión Integtral)</t>
  </si>
  <si>
    <t>Plan medido (% Avance Real / % Planeado).
Nota: Basado en un cronograma definido para alcanzar el 100% del alcance</t>
  </si>
  <si>
    <t xml:space="preserve">"Durante el primer trimestre el plan de trabajo del SGI quedó con un cumplimiento del 117,7%, logrando las actividades propuestas, las cuales fueron: 
Elaboración del formato de plan de acción anual 2022, envío a los líderes para su diligenciamiento y su publicación en la Web. 
Seguimiento a la actualizacion de la nueva estrategia en la plataforma Isolución; envío de buena nota para profunidizar socialización de matriz de partes interesadas;  alineación de auditorias con la Oficina de Control Interno; elaboración y socialización de comunicado BUENA NOTA relativa al SGI a través de trivia de medición de conocimientos; se realiza el reporte del FURAG; se realiza la medición de objetivos del SGI del segundo semestre del 2021; se realizan seguimientos mensuales a acciones vencidas, seguimiento a planes de acción sin registros mayor a 30 días, generación de informes de acciones y gestión de solicitudes documentales; se revisa con SST la posibilidad de integrar matrices de roles y responsabilidades, entre otros.  En la evidencia se adjunta el cronogrma de trabajo con el seguimiento correspondiente. "		
		</t>
  </si>
  <si>
    <t>En el segundo trimestre del año el plan de trabajo quedó con con un cumplimiento del 113.1%. , se realizaron  varias sesiones para validar las integraciones de diferentes elementos del Sistema de Gestión de Seguridad y Salud en el trabajo como son: Matriz de Roles y responsables, normograma, procedimiento de inspecciones, metodologías de evaluación de riesgos entre otros,  Así mismo se realizó el primer comité de Gestión y Desempeño, se inició gestión del contrato de auditoría de Icontec, se realizaron lo seguimiento os mensuales a acciones vencidas, solicitudes documentales, medición de indicadores, seguimiento a de los procesos y seguimiento a acciones sin plan de acción formulado, se realizó análisis de la retroalimentación de las partes interesadas, entre otras.</t>
  </si>
  <si>
    <t>Optimizar el modelo operativo con procesos transversales para ser más ágiles, flexibles y eficaces</t>
  </si>
  <si>
    <t>VP. DE INDEMNIZACIONES</t>
  </si>
  <si>
    <t>Cumplimiento de tiempos de respuesta de los procesos misionales de cara al cliente final: Indemnizaciones</t>
  </si>
  <si>
    <t xml:space="preserve">Promedio del cumplimiento de la oferta de valor de indemnizaciones.
</t>
  </si>
  <si>
    <t>Promedio de los indicadores promesa de valor del proceso de Indemnizaciones
Resultados de los indicadores promesa de valor:
-Cumplimiento de promesas de valor en la valoración de daños y autorización de mano de
 obra de pérdidas menores
-Cumplimiento de promesas de valor en indemnizaciones de generales, patrimoniales y vida
-Cumplimiento de promesa de valor en la definición RC Autos</t>
  </si>
  <si>
    <r>
      <t xml:space="preserve">El resultado promedio del indicador promesa de valor de indemnizaciones  fue del </t>
    </r>
    <r>
      <rPr>
        <b/>
        <sz val="11"/>
        <color theme="1"/>
        <rFont val="Calibri"/>
        <family val="2"/>
        <scheme val="minor"/>
      </rPr>
      <t>96.53%</t>
    </r>
    <r>
      <rPr>
        <sz val="11"/>
        <color theme="1"/>
        <rFont val="Calibri"/>
        <family val="2"/>
        <scheme val="minor"/>
      </rPr>
      <t xml:space="preserve">  el cual, respecto a la meta (95%), corresponde  a un sobrecumplimiento del </t>
    </r>
    <r>
      <rPr>
        <b/>
        <sz val="11"/>
        <color theme="1"/>
        <rFont val="Calibri"/>
        <family val="2"/>
        <scheme val="minor"/>
      </rPr>
      <t>102%</t>
    </r>
    <r>
      <rPr>
        <sz val="11"/>
        <color theme="1"/>
        <rFont val="Calibri"/>
        <family val="2"/>
        <scheme val="minor"/>
      </rPr>
      <t>. 
Atendiendo la distribución general programada del 25% por trimestre, se relacionó el 25%  para el primer trimestre del año 2022, homolgándolo al sobrecumplimiento obtenido para esta promesa de valor.</t>
    </r>
  </si>
  <si>
    <t>SUBGERENCIA DE MEJORAMIENTO DE PROCESOS</t>
  </si>
  <si>
    <t>Cumplimiento de tiempos de respuesta de los procesos misionales de cara al cliente final: Suscripción y emisión</t>
  </si>
  <si>
    <t>Definición de indicadores y metas de Suscripción y Emisión.</t>
  </si>
  <si>
    <t>Indicadores y metas definidas promesa de valor suscripción y emisión</t>
  </si>
  <si>
    <t xml:space="preserve">Durante el primer trimestre del año, se estructuro la prueba piloto para probar el modelo de atención y priorizacion de negocios propuesto con la consultoria de Xperteam, con el cual se busca poder establecer ANS por tipo de negocio, la prueba se realizó en la sucursal Pereria, se realizaron las sesiones con la Gerencia de Desarrollo Comercial y el equipo de la sucursal, se ejecutó durante 2 semanas el piloto, obteniendo información incial importante para poder continuar estructurando la promesa de valor. </t>
  </si>
  <si>
    <t xml:space="preserve">En el segundo trimestre se presentó la necedidad de realizar un control de cambios al plan de trabajo, ya que en el mes de abril no se pudieron adelantar algunas actiividades por falta de articulación con las áreas involucradas, a a partir del mes de mayo se realizaron las sesiones necesarias para que se diera esta articulación, se realizó el control de cambios al plan con aval de los Vices técnico, comercial y VPDC, y se avanzó en junio en dejar el modelo de segementació definido e SIC para iniciar toma de datos en sucursales con las que tienen modelo comercial implementado, y se inició estructuración de prueba piloto en las gerencias de producto.  El trimestre quedó con un avance del 94,3% </t>
  </si>
  <si>
    <t>GERENCIA DE RIESGOS</t>
  </si>
  <si>
    <t>Oportunidad en el registro de la reserva</t>
  </si>
  <si>
    <t>Cumplir a 2022 con el 94%.</t>
  </si>
  <si>
    <t>Oportunidad en el registro de la reserva medido: ((I1+I2)/2).
I1: Procesos judiciales = (No. de reservas constituidas &lt;= 60 días / Total de reservas a constituir).
I2: Demás reservas = No. de reservas constituidas en el mes / Total de reservas a constituir</t>
  </si>
  <si>
    <t>RESULTADOS: 
Reserva: 91.25%
Litigios: 89%
Otros: 93.50%</t>
  </si>
  <si>
    <t>RESULTADOS: 
Reserva: 96%
Litigios: 100%
Otros: 91%</t>
  </si>
  <si>
    <t>EVALUACIÓN DE RESULTADOS</t>
  </si>
  <si>
    <t>SEGUIMIENTO Y EVALUACIÓN DEL DESEMPEÑO INSTITUCIONAL</t>
  </si>
  <si>
    <t>GERENCIA DE NEGOCIOS ESTATALES / VP. COMERCIAL</t>
  </si>
  <si>
    <t>Primas emitidas en negocios estatales</t>
  </si>
  <si>
    <t>Alcanzar el presupuesto de primas emitidas anual en negocios estatales.</t>
  </si>
  <si>
    <t xml:space="preserve">Primas emitidas negocios estatales. </t>
  </si>
  <si>
    <t>N.A</t>
  </si>
  <si>
    <t>Primas Emitidas 1er Trimestre de 2022, $135.594 Millones, Presupuesto 1er Trimestre $139,865. Indicador 1er Trimestre 96.9%</t>
  </si>
  <si>
    <t xml:space="preserve">GERENCIA DE NEGOCIOS PRIVADOS / VP. COMERCIAL </t>
  </si>
  <si>
    <t>Primas emitidas en negocios privados</t>
  </si>
  <si>
    <t>Alcanzar el presupuesto de  primas emitidas anual en negocios privados.</t>
  </si>
  <si>
    <t>Primas emitidas en negocios privados.</t>
  </si>
  <si>
    <t>Primas Emitidas con SOAT 1er Trimestre de 2022, $159.606,1 MM, Presupuesto 1er Trimestre $82.970,8 Indicador 1er Trimestre 192,4%</t>
  </si>
  <si>
    <t>Primas emitidas en negocios personas sin SOAT</t>
  </si>
  <si>
    <t xml:space="preserve">Alcanzar el presupuesto de  primas emitidas anual en negocios personas sin SOAT. </t>
  </si>
  <si>
    <t>Primas emitidas en negocios personas sin SOAT.</t>
  </si>
  <si>
    <t>Primas Emitidas sin SOAT 1er Trimestre de 2022, $22.356,9 MM, Presupuesto 1er Trimestre $16.424,4 Indicador 1er Trimestre 136,1%</t>
  </si>
  <si>
    <t xml:space="preserve">VP TÉCNICA / GERENCIA TECNICA DE SOAT </t>
  </si>
  <si>
    <t>Mantener participación de primas emitidas SOAT con crecimiento controlado de primas</t>
  </si>
  <si>
    <t>Disminuir la participación dentro del portafolio de productos en la Compañía.</t>
  </si>
  <si>
    <t>Porcentaje de participación primas emitidas SOAT: 
(Primas emitidas SOAT / Total de primas emitidas).</t>
  </si>
  <si>
    <t>VP. COMERCIAL / GERENCIA DE DESARROLLO COMERCIAL</t>
  </si>
  <si>
    <t>Primas emitidas en negocios nuevos</t>
  </si>
  <si>
    <t>Alcanzar el presupuesto de  primas emitidas en negocios nuevos.</t>
  </si>
  <si>
    <t>Primas emitidas en negocios nuevos.</t>
  </si>
  <si>
    <t>Cumplimiento acumulado al cierre del trimestre del 124,3%</t>
  </si>
  <si>
    <t>GERENCIA DE SERVICIO</t>
  </si>
  <si>
    <t>Realizar encuestas de sevicio que permitan identificar el nivel de satisfacción de los Intermediarios y oportunidades de mejora</t>
  </si>
  <si>
    <t>Encuestas de servicio aplicadas y nivel de satisfacción de usuarios medido (aliados)
Indicador: número de encuestas realizadas con nivel de satisfacción medido.
Meta: 3 encuestas trimestrales y posterior finalización de cada trimestre, con corte 30 de diciembre</t>
  </si>
  <si>
    <t>Índice de satisfacción Intermediarios: Encuesta trimestral Agentes y Agencias, calificación TTB  (% de calificaciones mayor o igual a 8 sobre el total de la muestra).</t>
  </si>
  <si>
    <t>Se encuentra en proceso de medicion, para finales del mes de abril se tendran resultados del primer trimestre 2022</t>
  </si>
  <si>
    <t>* ENCUESTA CLIENTE FINAL CON CORTE A JUNIO 2022
https://app.powerbi.com/view?r=eyJrIjoiMjNkZjExYWUtNjJmZC00MDY3LWFmMjktNjQ1MTliY2FhYTU0IiwidCI6IjRjYTRjNjYxLTgzYjUtNDc1NS1hZjc5LWMwYzg0ZGI3NTJmMCIsImMiOjR9</t>
  </si>
  <si>
    <t>Realizar encuestas de sevicio que permitan identificar el nivel de satisfacción de los Clientes y usuarios finales y oportunidades de mejora</t>
  </si>
  <si>
    <t>Encuestas de servicio aplicadas y nivel de satisfacción de usuarios medido (cliente final)
Indicador: número de encuestas realizadas con nivel de satisfacción medido.
Meta: 11 encuestas con corte 30 de diciembre (mensualmente y posterior finalización de cada mes)</t>
  </si>
  <si>
    <t xml:space="preserve">Índice de satisfacción cliente final: Encuesta mensual cliente final, calificación TTB  (% de calificaciones mayor o igual a 8 sobre el total de la muestra). </t>
  </si>
  <si>
    <t>La encuesta de cliente final se mide con periodicidad mensual, se tienen resultados de los meses enero y febrero, el mes de marzo se esta midiendo en este momento y se contarán con resultados consolidados del primer trimestre maximo el 22 de abril</t>
  </si>
  <si>
    <t>*ENCUESTA ALIADO ESTRATEGICO: Reultado SEGUNDO trimestre 2022
https://app.powerbi.com/view?r=eyJrIjoiMjIyNDRmNmYtNjM1Mi00NTk3LWI0YTQtNDcwYWIzZTlhYmVhIiwidCI6IjRjYTRjNjYxLTgzYjUtNDc1NS1hZjc5LWMwYzg0ZGI3NTJmMCIsImMiOjR9&amp;pageName=ReportSection</t>
  </si>
  <si>
    <t>Implementar un modelo de alianzas estratégicas para potenciar  la propuesta de valor</t>
  </si>
  <si>
    <t>Diseñar Modelo de alianzas estratégicas a partir de ecosistema de actores que ayuden a apalancar la propuesta de valor</t>
  </si>
  <si>
    <t>Realización Gestión Preliminar.</t>
  </si>
  <si>
    <t>Cumplimiento gestión del proyecto: 
(% Avance Real / % Planeado).
Nota: Basado en un cronograma definido para alcanzar el 100% del alcance.</t>
  </si>
  <si>
    <t>GERENCIA DE PLANEACIÓN FINANCIERA</t>
  </si>
  <si>
    <t xml:space="preserve">Cumplir con las metas establecidas en los indicadores de Rentabilidad para el cuatrenio. </t>
  </si>
  <si>
    <t>EBITDA - MEGA</t>
  </si>
  <si>
    <t>EBITDA: Resultado Técnico después de Gastos de Operación + Depreciación + Amortización + Impuestos + Resultado Financiero (del portafolio de gestión) +/- Cambio fluctuación en tasa de cambio + Otros gastos financieros. Meta $51.365 M</t>
  </si>
  <si>
    <t>La meta al cierre del primer trimeste fue de $16.635 millones y el resultado -$5.195  millones, influenciado por: la siniestralidad, que se ubicó en 68.9%, (presupuesto de 64.4%), generando una diferencia en siniestros incurridos de $10,855 millones, resultado afectado principalmente por SOAT (96.1%), Automóviles (76.7%) y Cumplimiento (573.5%). El portafolio gestionable registró una rentabilidad acumulada del -1.03% frente a una meta de 4.8%, lo cual representó $13,309 millones menos a lo presupuestado.</t>
  </si>
  <si>
    <t>Índice combinado</t>
  </si>
  <si>
    <t>Índice Combinado: (1-(Resultado técnico después de gastos / Prima devengada)x100). Meta 106.3%</t>
  </si>
  <si>
    <t>La meta al cierre del primer trimeste fue de 106.5% y el resultado 106.4%, favorecido por un mayor devengo (cumplimiento del 103%) y una baja ejecución en gastos de operación (87%).</t>
  </si>
  <si>
    <t>Portafolio de inversiones</t>
  </si>
  <si>
    <t>Tasa de rentabilidad del portafolio de inversiones  gestionable: ((Valor de Unidad Final Portafolio de Gestión / Valor de Unidad Inicial Portafolio de Gestión)-1)x100. (Meta 4.8%)</t>
  </si>
  <si>
    <t>Al cierre de marzo la rentabilidad del portafolio se ubicó -1.03%, resultado influenciado principalmente por el aumento en las tasas de valoración de los activos financieros, lo cual representa desvalorización del portafolio, y por la revaluación de la moneda local. Se espera recuperación para el segundo semestre del año.</t>
  </si>
  <si>
    <t>GERENCIA DE RIESGO</t>
  </si>
  <si>
    <t>Solvencia Patrimonio Técnico</t>
  </si>
  <si>
    <t>Índice de solvencia patrimonio técnico:
(Excedente del patrimonio técnico / Patrimonio adecuado). Meta 21.3%</t>
  </si>
  <si>
    <t>Cifras a Marzo:
Patrimonio Técnico: $296.403 Mills
Patriminio Adecuado: $257.844 Mills
Exceso patrimonio adecuado: 15%</t>
  </si>
  <si>
    <t>Cifras a junio:
Patrimonio Técnico: $312.347 Mills
Patriminio Adecuado: $252.106 Mills
Exceso patrimonio adecuado: 24%</t>
  </si>
  <si>
    <t>ROE</t>
  </si>
  <si>
    <t>Superar la rentabilidad objetivo del patrimonio ROE: (Utilidad del Ejercicio / Total Patrimonio) x 100. Meta 5.9%</t>
  </si>
  <si>
    <t>Al cierre del primer trimeste el ROE de Previsora se ubicó en -3.2%, resultado dado por la pérdida acumulada de $3.460 millones, principalmente por una siniestralidad más alta a la presupuestada y el bajo resultado financiero, donde ep portafoli gestionable presenta una tasa de rentabilidad negativa.</t>
  </si>
  <si>
    <t>GERENCIA DE NEGOCIOS PRIVADOS / VP. COMERCIAL / GERENCIA DE INNOVACIÓN Y PROCESOS</t>
  </si>
  <si>
    <t>Colocación de negocios de productos en el segmento de personas, con énfasis en los funcionarios de las empresas que hacen parte del grupo Bicentenario</t>
  </si>
  <si>
    <t>Porcentaje de funcionarios del grupo Bicentenario con producto Atuos Servidores Públicos Previsora: 
(# de funcionarios con producto Autos Previsora Servidores Públicos / 12.000 funcionarios)</t>
  </si>
  <si>
    <r>
      <t xml:space="preserve">Indicador 1er Trimestre 1,1%, cumplimiento del 142,2%.  Meta: Trimestre 0,75%.  Para el numerador del indicador se realiza cálculo con el # de funcinarios con el producto Autos Anexo Servidores Públicos más el # de funcionarios con pólizas Autos Colectiva del FEP, que para el corte del I Trimestre 2022 fueron 128.  </t>
    </r>
    <r>
      <rPr>
        <b/>
        <sz val="11"/>
        <color theme="1"/>
        <rFont val="Calibri"/>
        <family val="2"/>
        <scheme val="minor"/>
      </rPr>
      <t>NOTA:</t>
    </r>
    <r>
      <rPr>
        <sz val="11"/>
        <color theme="1"/>
        <rFont val="Calibri"/>
        <family val="2"/>
        <scheme val="minor"/>
      </rPr>
      <t xml:space="preserve"> Se corrige la fórmula del indicador pues su numerador coresponde es a # funcionarios.</t>
    </r>
  </si>
  <si>
    <t>GERENCIA DE LITIGIOS</t>
  </si>
  <si>
    <t>Ejecutar Actividades que apunten a la madurez y mantemiento de la Defensa Juridica de la compañía de conformidad con las brechas identificadas en el MIPG y los lineamientos de la Agencia Nacional de Defensa Jurídica del Estado</t>
  </si>
  <si>
    <t>Actividades que apunten a la madurez y mantemiento de la Defensa Juridica de la compañía de conformidad con las brechas identificadas en el MIPG y los lineamientos de la Agencia Nacional de Defensa Jurídica del Estado</t>
  </si>
  <si>
    <t>Medición Cumplimiento gestión del plan defensa jurídica: 
(% Avance Real / % Planeado).
Nota: Basado en un cronograma definido para alcanzar el 100% del alcance.</t>
  </si>
  <si>
    <t>CONTROL INTERNO</t>
  </si>
  <si>
    <t>Ejecutar actividades de Mantenimiento del Sistema de Control Interno de la compañía de conformidad con las brechas identificadas en la medición del MECI y FURAG.</t>
  </si>
  <si>
    <t>Analizar los resultados de la política de Control Interno en la medición del FURAG de la vigencia 2021, así como los resultados semestrales del MECI generados por la Oficina de Control Interno.</t>
  </si>
  <si>
    <t xml:space="preserve">No aplica medición para este periodo </t>
  </si>
  <si>
    <t xml:space="preserve">GERENCIA DE SERVICIO  (LIDER FUNCIONAL) /
GERENCIA DE PLANEACION </t>
  </si>
  <si>
    <t>Productos y servicios que promuevan la inclusión y acceso a servicios financieros, o la educación financiera o la prevención de riesgos (Smart Supervision)</t>
  </si>
  <si>
    <t xml:space="preserve">Cumplimiento gestión del proyecto estratégico medición bajo el esquema de gestión de proyectos.
</t>
  </si>
  <si>
    <t>Se relaciona cronograma de cumplimiento del proyecto Smart Supervision</t>
  </si>
  <si>
    <t>Nos encontramos en el oproceso de contratacion para la selección de proveedor con el que se trabajara en la implementacion del sello de calidad entregado por la SFC, se relaciona hoja de ruta</t>
  </si>
  <si>
    <t>SERVICIO AL CIUDADANO</t>
  </si>
  <si>
    <t>Fortalecer la implementación de la política Servicio al Ciudadano</t>
  </si>
  <si>
    <t>Desarrollar informe que permita evidenciar las preferencias de nuestros asegurados en cuanto a los canales de atención a utilizar.</t>
  </si>
  <si>
    <t>Informe que identifique el medio de preferencia de contacto con la compañía</t>
  </si>
  <si>
    <t>Recursos Humanos
Recursos Tecnológicos</t>
  </si>
  <si>
    <t>Fortalecer la implementación de la política Participación Ciudadana</t>
  </si>
  <si>
    <t>Publicar para retroalimentación de la ciudadania el PAAC y PIAA 2023 antes de su publicación en pagina web</t>
  </si>
  <si>
    <t>Banner y acceso a borrador planes</t>
  </si>
  <si>
    <t>TRANSPARENCIA, ACCESO A LA INFORMACIÓN PÚBLICA Y LUCHA CONTRA LA CORRUPCIÓN</t>
  </si>
  <si>
    <t xml:space="preserve">Analizar los potenciales conflictos de interés con base en la información reportada de conformidad con lo dispuesto en la Ley 2013 de 2019. </t>
  </si>
  <si>
    <r>
      <rPr>
        <b/>
        <sz val="9"/>
        <color theme="1"/>
        <rFont val="Calibri"/>
        <family val="2"/>
        <scheme val="minor"/>
      </rPr>
      <t>DIRECTIVOS</t>
    </r>
    <r>
      <rPr>
        <sz val="9"/>
        <color theme="1"/>
        <rFont val="Calibri"/>
        <family val="2"/>
        <scheme val="minor"/>
      </rPr>
      <t xml:space="preserve">: Analizar los potenciales conflictos de interés con base en la información reportada por los Directivos a través de la Declaración de Bienes, Rentas y Conflictos de Interés que se realizar anualmente de conformidad con lo dispuesto en la Ley 2013 de 2019. 
</t>
    </r>
    <r>
      <rPr>
        <b/>
        <sz val="9"/>
        <color theme="1"/>
        <rFont val="Calibri"/>
        <family val="2"/>
        <scheme val="minor"/>
      </rPr>
      <t xml:space="preserve">
FUNCIONARIOS:</t>
    </r>
    <r>
      <rPr>
        <sz val="9"/>
        <color theme="1"/>
        <rFont val="Calibri"/>
        <family val="2"/>
        <scheme val="minor"/>
      </rPr>
      <t xml:space="preserve"> Diseñar un formulario de Microsoft Forms en el cual se valide a través de unas cortas preguntas los potenciales conflictos de interés que se tengan para su respectivo análisis conforme a lo indicado en el Código de Ética de la Compañía. </t>
    </r>
  </si>
  <si>
    <t xml:space="preserve">
Número de casos analizados / Número de casos reportados </t>
  </si>
  <si>
    <t>PLAN ANTICORRUPCIÓN Y DE ATENCIÓN AL CIUDADANO</t>
  </si>
  <si>
    <t>VP. COMERCIAL / GERENCIA DE RIESGOS</t>
  </si>
  <si>
    <t>Cumplir con el Plan Anticorrupción y de Atención al Ciudadano PRIMER COMPONENTE: Gestión de Riesgos de Corrupción</t>
  </si>
  <si>
    <r>
      <t xml:space="preserve">Ejecución del PAAC
Nota: Estas actividades las debe definir la Gerencia de Riesgos en el despliegue de este plan e informar a Ger. Innovación y Procesos
</t>
    </r>
    <r>
      <rPr>
        <b/>
        <sz val="11"/>
        <color rgb="FFFF0000"/>
        <rFont val="Calibri"/>
        <family val="2"/>
        <scheme val="minor"/>
      </rPr>
      <t>(Ir Hoja 10. PAAC)</t>
    </r>
  </si>
  <si>
    <t>Los principales avances de este componente corresponden a la Gestión de la Línea Ética, así como las gestiones adelantadas para fortalecer los componentes del PAAC relacionados con Transparencia y Rendición de Cuentas.</t>
  </si>
  <si>
    <t xml:space="preserve"> OFICINA DE MERCADEO Y PUBLICIDAD / SECRETARIA GENERAL / VP. COMERCIAL / GERENCIA DE SERVICIO </t>
  </si>
  <si>
    <t>Cumplir con el Plan Anticorrupción y de Atención al Ciudadano 
TERCER COMPONENTE: RENDICIÓN DE CUENTAS</t>
  </si>
  <si>
    <r>
      <t xml:space="preserve">Ejecución del PAAC
Nota: Estas actividades las debe definir la Oficina de Mercadeo y Publicidad en el despliegue de este plan e informar a Ger. Innovación y Procesos
</t>
    </r>
    <r>
      <rPr>
        <b/>
        <sz val="11"/>
        <color rgb="FFFF0000"/>
        <rFont val="Calibri"/>
        <family val="2"/>
        <scheme val="minor"/>
      </rPr>
      <t>(Ir Hoja 10. PAAC)</t>
    </r>
  </si>
  <si>
    <r>
      <t xml:space="preserve">Los principales avances del segundo componente corresponden a: 
- Se publicó el primer informe periódico de rendición de cuentas corte a diciembre 2021 en la página web.
</t>
    </r>
    <r>
      <rPr>
        <b/>
        <sz val="11"/>
        <color theme="1"/>
        <rFont val="Calibri"/>
        <family val="2"/>
        <scheme val="minor"/>
      </rPr>
      <t xml:space="preserve">https://www.previsora.gov.co/previsora/sites/default/files/Informe-gestion-2021.pdf
- </t>
    </r>
    <r>
      <rPr>
        <sz val="11"/>
        <color theme="1"/>
        <rFont val="Calibri"/>
        <family val="2"/>
        <scheme val="minor"/>
      </rPr>
      <t>En el primer trimestre se comunicaron varios resultados y gestión de las diferentes vicepresidencias de la Compañía.
- Se diseñó el cronograma de Rendición de Cuentas, donde se permite generar información, dialogo, retroalimentación y monitoreo.</t>
    </r>
  </si>
  <si>
    <t xml:space="preserve">GERENCIA DE SERVICIO / VP. COMERCIAL / GERENCIA DE RIESGOS </t>
  </si>
  <si>
    <t>Cumplir con el Plan Anticorrupción y de Atención al Ciudadano 
CUARTO COMPONENTE: MECANISMOS PARA MEJORAR LA ATENCIÓN AL CIUDADANO</t>
  </si>
  <si>
    <r>
      <t xml:space="preserve">Ejecución del PAAC
Nota: Estas actividades las debe definir la Gerencia de Servicio en el despliegue de este plan e informar a Ger. Innovación y Procesos
</t>
    </r>
    <r>
      <rPr>
        <b/>
        <sz val="11"/>
        <color rgb="FFFF0000"/>
        <rFont val="Calibri"/>
        <family val="2"/>
        <scheme val="minor"/>
      </rPr>
      <t>(Ir Hoja 10. PAAC)</t>
    </r>
  </si>
  <si>
    <r>
      <t xml:space="preserve">Los principales avances en este componente corresponden a: 
*ENCUESTA CLIENTE FINAL CON CORTE A MARZO 2022
</t>
    </r>
    <r>
      <rPr>
        <b/>
        <sz val="11"/>
        <color theme="1"/>
        <rFont val="Calibri"/>
        <family val="2"/>
        <scheme val="minor"/>
      </rPr>
      <t xml:space="preserve">*ENCUESTA ALIADO ESTRATÉGICO: </t>
    </r>
    <r>
      <rPr>
        <sz val="11"/>
        <color theme="1"/>
        <rFont val="Calibri"/>
        <family val="2"/>
        <scheme val="minor"/>
      </rPr>
      <t xml:space="preserve">Resultado primer trimestre 2022
</t>
    </r>
    <r>
      <rPr>
        <b/>
        <sz val="11"/>
        <color theme="1"/>
        <rFont val="Calibri"/>
        <family val="2"/>
        <scheme val="minor"/>
      </rPr>
      <t xml:space="preserve">*REPORTE PQR: </t>
    </r>
    <r>
      <rPr>
        <sz val="11"/>
        <color theme="1"/>
        <rFont val="Calibri"/>
        <family val="2"/>
        <scheme val="minor"/>
      </rPr>
      <t xml:space="preserve">se documentan evidencias de reporte.
</t>
    </r>
    <r>
      <rPr>
        <b/>
        <sz val="11"/>
        <color theme="1"/>
        <rFont val="Calibri"/>
        <family val="2"/>
        <scheme val="minor"/>
      </rPr>
      <t>*LENGUAJE CLARO:</t>
    </r>
    <r>
      <rPr>
        <sz val="11"/>
        <color theme="1"/>
        <rFont val="Calibri"/>
        <family val="2"/>
        <scheme val="minor"/>
      </rPr>
      <t xml:space="preserve"> no se han recibido solicitudes de traduccion a Lenguaje Claro</t>
    </r>
  </si>
  <si>
    <r>
      <t xml:space="preserve">Los principales avances en este componente corresponden a: 
*ENCUESTA CLIENTE FINAL CON CORTE A JUNIO 2022
</t>
    </r>
    <r>
      <rPr>
        <b/>
        <sz val="11"/>
        <color theme="1"/>
        <rFont val="Calibri"/>
        <family val="2"/>
        <scheme val="minor"/>
      </rPr>
      <t xml:space="preserve">*ENCUESTA ALIADO ESTRATÉGICO: </t>
    </r>
    <r>
      <rPr>
        <sz val="11"/>
        <color theme="1"/>
        <rFont val="Calibri"/>
        <family val="2"/>
        <scheme val="minor"/>
      </rPr>
      <t xml:space="preserve">Resultado segundo trimestre 2022
</t>
    </r>
    <r>
      <rPr>
        <b/>
        <sz val="11"/>
        <color theme="1"/>
        <rFont val="Calibri"/>
        <family val="2"/>
        <scheme val="minor"/>
      </rPr>
      <t xml:space="preserve">*REPORTE PQR: </t>
    </r>
    <r>
      <rPr>
        <sz val="11"/>
        <color theme="1"/>
        <rFont val="Calibri"/>
        <family val="2"/>
        <scheme val="minor"/>
      </rPr>
      <t xml:space="preserve">se documentan evidencias de reporte.
</t>
    </r>
    <r>
      <rPr>
        <b/>
        <sz val="11"/>
        <color theme="1"/>
        <rFont val="Calibri"/>
        <family val="2"/>
        <scheme val="minor"/>
      </rPr>
      <t>*LENGUAJE CLARO:</t>
    </r>
    <r>
      <rPr>
        <sz val="11"/>
        <color theme="1"/>
        <rFont val="Calibri"/>
        <family val="2"/>
        <scheme val="minor"/>
      </rPr>
      <t xml:space="preserve"> no se han recibido solicitudes de traduccion a Lenguaje Claro
*cronograma finalizacion iniciativa Smart Supervision al 100% en produccion</t>
    </r>
  </si>
  <si>
    <t>VP. COMERCIAL / GERENCIA DE RIESGOS / SECRETARÍA GENERAL</t>
  </si>
  <si>
    <t>Cumplir con el Plan Anticorrupción y de Atención al Ciudadano 
QUINTO COMPONENTE: MECANISMOS PARA LA TRANSPARENCIA Y ACCESO A LA INFORMACIÓN</t>
  </si>
  <si>
    <t>Teniendo en cuenta la acción definida, al no haberse presentado solicitudes de traducción, el porcentaje de avance del indicador corresponde a lo programado inicialmente.</t>
  </si>
  <si>
    <t>VP. COMERCIAL / GERENCIA DE RIESGOS / OFICINA DE CONTROL INTERNO DISCIPLINARIO</t>
  </si>
  <si>
    <t>Cumplir con el Plan Anticorrupción y de Atención al Ciudadano 
SEXTO COMPONENTE: INICIATIVAS ADICIONALES</t>
  </si>
  <si>
    <r>
      <t xml:space="preserve">Ejecución del PAAC
Nota: Estas actividades las debe definir la Oficina de Control Interno Disciplinario en el despliegue de este plan e informar a Ger. Innovación y Procesos
</t>
    </r>
    <r>
      <rPr>
        <b/>
        <sz val="11"/>
        <color rgb="FFFF0000"/>
        <rFont val="Calibri"/>
        <family val="2"/>
        <scheme val="minor"/>
      </rPr>
      <t>(Ir Hoja 10. PAAC)</t>
    </r>
  </si>
  <si>
    <t>El principal avance de este componente corresponde a:
- En el primer cuatrimestre el Ministerio de Hacienda y Crédito Público convocó a 3 sesiones del Colectivo de Derecho Disciplinario, a las cuales asistió la Oficina de Control Interno Disciplinario de La Previsora.</t>
  </si>
  <si>
    <t>PLAN ESTRATÉGICO DE TECNOLOGÍAS DE LA INFORMACIÓN</t>
  </si>
  <si>
    <t>GERENCIA DE T.I</t>
  </si>
  <si>
    <t>Tener soluciones digitales de Previsora interoperables e integradas para asegurar el impacto en indicadores que miden la experiencia y satisfacción del cliente</t>
  </si>
  <si>
    <t>Cumplimiento gestión del proyecto estratégico de Interoperabilidad; medición bajo el esquema de gestión de proyectos
Fase Preliminar : Revisión y entendimiento del ejercicio de consultoría de definición de AE
Fase Preparación Contractual: Definir requerimientos Funcionales. Definir requerimientos Tecnológicos. Realizar estudio de mercado
Fase Estudios previos y contratación: Elaboración de términos de referencia para la invitación abierta, Iniciar el proceso de contratación.
Fase ejecución de la consultoría: Inicio de ejecución de la consultoría.</t>
  </si>
  <si>
    <t>Entregable:  listados de asistencia de dos (2) reuniones en la vigencia 2022 o reporte del MHCP sobre la asistencia de las entidades.</t>
  </si>
  <si>
    <t>En proceso de construccion de los documentos para iniciar la actividad de estudio de mercado con el fin de determinar si existe un proveedor en el sector.</t>
  </si>
  <si>
    <t>El proyecto se encuentra en la etapa precontractual. Se está desarrollando el documento para desarrollar la invitación abierta. Adicionalmente, se solicitó el presupuesto para el proyecto de consultoría, el cual fue aprobado por el cómite de contratación.</t>
  </si>
  <si>
    <t xml:space="preserve">Cumplir con el Plan Estratégico de Tecnologías de la Información en los demás proyectos que se definan para cerrar brechas identificadas en el PETI Sectorial, medición del MIPG, Arquitectura Empresarial y Gobierno de T.I de la compañía que soporte la operación de los procesos </t>
  </si>
  <si>
    <r>
      <t xml:space="preserve">Cumplimiento proyectos estratégico componente tecnologico definidos en el PETI
</t>
    </r>
    <r>
      <rPr>
        <b/>
        <sz val="11"/>
        <color rgb="FFFF0000"/>
        <rFont val="Calibri"/>
        <family val="2"/>
        <scheme val="minor"/>
      </rPr>
      <t>(Ir Hoja 11. PETI)</t>
    </r>
  </si>
  <si>
    <t>Cumplimiento gestión del proyecto: 
(% Avance Real / % Planeado).</t>
  </si>
  <si>
    <r>
      <rPr>
        <b/>
        <sz val="11"/>
        <color theme="1"/>
        <rFont val="Calibri"/>
        <family val="2"/>
        <scheme val="minor"/>
      </rPr>
      <t>Proyecto Migración Motor BD</t>
    </r>
    <r>
      <rPr>
        <sz val="11"/>
        <color theme="1"/>
        <rFont val="Calibri"/>
        <family val="2"/>
        <scheme val="minor"/>
      </rPr>
      <t xml:space="preserve">: Inicia la fase previa a la puesta en producción de l motor de Base de datos.
</t>
    </r>
    <r>
      <rPr>
        <b/>
        <sz val="11"/>
        <color theme="1"/>
        <rFont val="Calibri"/>
        <family val="2"/>
        <scheme val="minor"/>
      </rPr>
      <t>Gobierno de Datos y Analitica (Consultoria)</t>
    </r>
    <r>
      <rPr>
        <sz val="11"/>
        <color theme="1"/>
        <rFont val="Calibri"/>
        <family val="2"/>
        <scheme val="minor"/>
      </rPr>
      <t xml:space="preserve">: Selección de proveedor para realizar la consultoria y definir plan de trabajo. Fase preliminar de entendimiento realizada con el proveedor. 
</t>
    </r>
    <r>
      <rPr>
        <b/>
        <sz val="11"/>
        <color theme="1"/>
        <rFont val="Calibri"/>
        <family val="2"/>
        <scheme val="minor"/>
      </rPr>
      <t>Gobierno de T.I.</t>
    </r>
    <r>
      <rPr>
        <sz val="11"/>
        <color theme="1"/>
        <rFont val="Calibri"/>
        <family val="2"/>
        <scheme val="minor"/>
      </rPr>
      <t xml:space="preserve">: Se realizaron talleres para actualizar el organigrama, los principios de T.I. y en desarrollo actualización de politicas de T.I.
</t>
    </r>
    <r>
      <rPr>
        <b/>
        <sz val="11"/>
        <color theme="1"/>
        <rFont val="Calibri"/>
        <family val="2"/>
        <scheme val="minor"/>
      </rPr>
      <t>Portal WEB 2.0</t>
    </r>
    <r>
      <rPr>
        <sz val="11"/>
        <color theme="1"/>
        <rFont val="Calibri"/>
        <family val="2"/>
        <scheme val="minor"/>
      </rPr>
      <t xml:space="preserve">: Realización de estudio de mercado e inicio de gestión de contratación. </t>
    </r>
  </si>
  <si>
    <r>
      <rPr>
        <b/>
        <sz val="11"/>
        <color rgb="FF000000"/>
        <rFont val="Calibri"/>
        <family val="2"/>
      </rPr>
      <t>Proyecto Migración Motor BD</t>
    </r>
    <r>
      <rPr>
        <sz val="11"/>
        <color rgb="FF000000"/>
        <rFont val="Calibri"/>
        <family val="2"/>
      </rPr>
      <t xml:space="preserve">: Se realiza la migración del motor BD y finaliza la etapa de estabilización en ambiente productivo.
</t>
    </r>
    <r>
      <rPr>
        <b/>
        <sz val="11"/>
        <color rgb="FF000000"/>
        <rFont val="Calibri"/>
        <family val="2"/>
      </rPr>
      <t>Gobierno de Datos y Analitica</t>
    </r>
    <r>
      <rPr>
        <sz val="11"/>
        <color rgb="FF000000"/>
        <rFont val="Calibri"/>
        <family val="2"/>
      </rPr>
      <t xml:space="preserve">: Finalizó la fase de consultoría en la cual uno de los resultados es la hoja de ruta propuesta para los siguientes años. Se estaá construyendo actualmente el documento de solicitud para uno de los proyectos definidos en la hoja (Centralización de datos)
</t>
    </r>
    <r>
      <rPr>
        <b/>
        <sz val="11"/>
        <color rgb="FF000000"/>
        <rFont val="Calibri"/>
        <family val="2"/>
      </rPr>
      <t>Gobierno de T.I.</t>
    </r>
    <r>
      <rPr>
        <sz val="11"/>
        <color rgb="FF000000"/>
        <rFont val="Calibri"/>
        <family val="2"/>
      </rPr>
      <t xml:space="preserve">: Finaliza la etapa de definición de las politicas de T.I., en desarrollo la identificación de los servicios de T.I.
</t>
    </r>
    <r>
      <rPr>
        <b/>
        <sz val="11"/>
        <color rgb="FF000000"/>
        <rFont val="Calibri"/>
        <family val="2"/>
      </rPr>
      <t>Portal WEB 2.0</t>
    </r>
    <r>
      <rPr>
        <sz val="11"/>
        <color rgb="FF000000"/>
        <rFont val="Calibri"/>
        <family val="2"/>
      </rPr>
      <t>:  En la actualidad el proyecto se encuentra en etapa precontractual. El equipo está evaluando las propuestas</t>
    </r>
  </si>
  <si>
    <t>PLAN ESTRATÉGICO DE TALENTO HUMANO</t>
  </si>
  <si>
    <t>Gestión de alto desempeño</t>
  </si>
  <si>
    <t>El 90% de los funcionarios con evaluación del desempeño obtengan una calificación del 80% o más.</t>
  </si>
  <si>
    <t xml:space="preserve">Corresponde al cierre final de la evaluación de desempeño 2021 </t>
  </si>
  <si>
    <t>PLAN INSTITUCIONAL DE CAPACITACIÓN</t>
  </si>
  <si>
    <t>Alcanzar el nivel de apropiación de los valores de Previsora</t>
  </si>
  <si>
    <t>Nivel de apropiación valores en un 80%: (Número de personas que contestaron entre 3 y 4 en la encuesta de apropiación de valores/Total de encuestas respondidas)*100%</t>
  </si>
  <si>
    <t>Corresponde  a la estructuración del plan de trabajo y campaña de comunicaciones</t>
  </si>
  <si>
    <t>Despliegue de Campaña de Comunicaciones y actividades encaminadas a la apropiación de los valores</t>
  </si>
  <si>
    <t>Mejorar Índice de Cultura Resiliente.</t>
  </si>
  <si>
    <t xml:space="preserve">Índice de Cultura de Resiliencia medido en un 78,6%: Encuesta de cultura que se mide en el último trimestre del año
</t>
  </si>
  <si>
    <t>Actualmente se han realizado actividades de Planeación y Gestión (Validar fechas planteadas de inicio para seguimiento anual)</t>
  </si>
  <si>
    <t>Despliegue de Campaña de Comunicaciones y actividades encaminadas a la socialización e intervención para el fortalecimiento de la cultura resiliente</t>
  </si>
  <si>
    <t>Cumplimiento del Plan Institucional de Capacitación</t>
  </si>
  <si>
    <r>
      <t xml:space="preserve">Cumplimiento del Plan Institucional de Capacitación
</t>
    </r>
    <r>
      <rPr>
        <b/>
        <sz val="11"/>
        <color rgb="FFFF0000"/>
        <rFont val="Calibri"/>
        <family val="2"/>
        <scheme val="minor"/>
      </rPr>
      <t>(Ir Hoja 07. PIC)</t>
    </r>
  </si>
  <si>
    <t>Cumplimiento del plan definido para alcanzar el 100% del alcance.</t>
  </si>
  <si>
    <t>Gastos de Operación - Recursos Propios - ARL</t>
  </si>
  <si>
    <t>Corresponde a las actividades de alistamiento y planeación  realizadas  a los 20 procesos de Formación definidos en el PIC para el 2022, los cuales se encuentran en desarrollo.
Congresos = 3
Capacitaciones Internas = 10
Capacitacion NIIF= 1
Congresos, Foros y Seminarios=3</t>
  </si>
  <si>
    <t>Desarrollo de procesos de formación definidos en el Plan Institucional y los adicionales requeridos de acuerdo a las necesidades de las áreas</t>
  </si>
  <si>
    <t>Desarrollar competencias de analítica de toda la organización</t>
  </si>
  <si>
    <t>Cumplimiento de cronograma definido para alcanzar el 95% del alcance.</t>
  </si>
  <si>
    <t>Corresponde  a la estructuración del plan de trabajo y definición de procesos de formación para líderes y desarrollo  Webinar de análitica de datos.</t>
  </si>
  <si>
    <t>Desarrollo proceso de formación al grupo de líderes en la Escuela de Liderazgo
Estructuración del programa de formación y selección  grupo de análistas de datos  por las áreas</t>
  </si>
  <si>
    <t>Nivel de apropiación del Modelo de Liderazgo</t>
  </si>
  <si>
    <t xml:space="preserve">Índice de Modelo de Liderazgo para este año se va a identificar linea base: Encuesta de cultura que se mide en el último trimestre del año
</t>
  </si>
  <si>
    <t>En el primer trimestre se realizaron actividades enfocadas en estructurar la Escuela de Liderazgo cuyo objetivo es fortalecer las competencias del modelo. (Validar fechas planteadas de inicio para seguimiento anual)</t>
  </si>
  <si>
    <t>Se definió y aprobó el modelo de liderazgo
Se desarrollaron actividades de socialización y comunicación al equipo directivo
Se encuentra en ejecución la Escuala de Liderazgo</t>
  </si>
  <si>
    <t>PLAN DE INCENTIVOS INSTITUCIONALES</t>
  </si>
  <si>
    <t>Cumplimiento del Plan de incentivos institucionales</t>
  </si>
  <si>
    <r>
      <t xml:space="preserve">Cumplimiento del Plan de incentivos institucionales
</t>
    </r>
    <r>
      <rPr>
        <b/>
        <sz val="11"/>
        <color rgb="FFFF0000"/>
        <rFont val="Calibri"/>
        <family val="2"/>
        <scheme val="minor"/>
      </rPr>
      <t>(Ir Hoja 08. PII)</t>
    </r>
  </si>
  <si>
    <t>Corresponde a las actividades enfocadas en actualizar la política de reconocimiento (definición equipo de incentivos, categorias y actividades)  y la estructuración del cronograma, así como el desarrollo de una actividad de Transformación Digital.</t>
  </si>
  <si>
    <t>Se ejecutarón las actividades definidas para este trimestre en el Plan de Incentivos</t>
  </si>
  <si>
    <t>PLAN DE TRABAJO ANUAL DE SEGURIDAD Y SALUD EN EL TRABAJO</t>
  </si>
  <si>
    <t>Cumplir con el Plan Anual de Seguridad y Salud en el Trabajo de acuerdo con normatividad vigente y  componentes que se definan para cerrar brechas identificadas en la medición del MIPG.</t>
  </si>
  <si>
    <r>
      <t xml:space="preserve">Cumplimiento del Plan Anual de Seguridad y Salud en el Trabajo. 
Nota: Estas actividades las debe definir la Gerencia de Talento Humano en el despliegue de este plan e informar a Ger. Innovación y Procesos
</t>
    </r>
    <r>
      <rPr>
        <b/>
        <sz val="11"/>
        <color rgb="FFFF0000"/>
        <rFont val="Calibri"/>
        <family val="2"/>
        <scheme val="minor"/>
      </rPr>
      <t>(Ir Hoja 09. PSST)</t>
    </r>
  </si>
  <si>
    <t>Se llevaron a cabo las actividades previstas para el primer trimestre correspondientes a los Estandares de la Resolucion 312 de 2019 y el Decreto 1072 de 2015 asociados a los objetivos del SG SST de la compañía.</t>
  </si>
  <si>
    <t>Se llevaron a cabo las actividades previstas para el segundo trimestre correspondientes a los Estandares de la Resolucion 312 de 2019 y el Decreto 1072 de 2015 asociados a los objetivos del SG SST de la compañía.</t>
  </si>
  <si>
    <t>PLAN INSTITUCIONAL DE ARCHIVOS</t>
  </si>
  <si>
    <t>Cumplir con el Plan Institucional de Archivos para cerrar brechas identificadas la medición del MIPG y normatividad exigida por el Archivo General de la Nación</t>
  </si>
  <si>
    <r>
      <t xml:space="preserve">Ejecución del PINAR
Nota: Estas actividades las debe definir la Subgerencia de Recursos Físicos en el despliegue de este plan e informar a Ger. Innovación y Procesos
</t>
    </r>
    <r>
      <rPr>
        <b/>
        <sz val="11"/>
        <color rgb="FFFF0000"/>
        <rFont val="Calibri"/>
        <family val="2"/>
        <scheme val="minor"/>
      </rPr>
      <t xml:space="preserve">
(Ir Hoja 02. PINAR)</t>
    </r>
  </si>
  <si>
    <t xml:space="preserve">Se realizaron capacitaciones en materia de Gestion Documental a 17 funcionarios de la Previsora y BPO, en temas de: Organización de expedientes, Uso de la TAbla de Retención Documetnal, Respinsabilidad de los Funcionarios públicos frente a los arvhivos de gestión.
 Fueron Revisados y Actualizados los BPM del porceso de radicacón y archivo. 
se realizó verificación del MOdelo de Requisitos para documentos electrónicos en la Previsora, de acuerdo con 134 requierimientos estabelcidos para el Sistema De Gestipón Documental.
Se ha realizado el inventario en estado Natural de 55568 expedientes. del archivo inactivo </t>
  </si>
  <si>
    <t xml:space="preserve">Ser realizó capacitación a 211 funcionarios de la previsora,  sobre porcesos sde getión documental, responsabilidad frente al manejo de los documentos y expedientes electrónicos y prestammos documentles.
se contruyeron protocolos de archivo de documentos electrónicos en SharePoint.
se actualiza el PINAR 2023 /2030
se continua con el proceso de inventarios en estado natural del fondo acumulado de la compañía.
se ejecutan actividades de acompañamiento y kevantamiento de información para la implementación del SGDEA y se acompaña el proceso de implementacion de CUD en fase 1.
</t>
  </si>
  <si>
    <t xml:space="preserve">DIRECCIONAMIENTO ESTRATÉGICO Y PLANEACIÓN </t>
  </si>
  <si>
    <t>COMPRAS Y CONTRATACIÓN PÚBLICA</t>
  </si>
  <si>
    <t>PLAN ANUAL DE ADQUISICIONES</t>
  </si>
  <si>
    <t>GERENCIA DE CONTRATACIÓN</t>
  </si>
  <si>
    <t xml:space="preserve">Ejecutar el Plan Anual de Adquisiciones según programación anual </t>
  </si>
  <si>
    <r>
      <t xml:space="preserve">Ejecución del PAA
Nota: Estas actividades las debe definir la Gerencia de Contratación en el despliegue de este plan e informar a Ger. Innovación y Procesos
</t>
    </r>
    <r>
      <rPr>
        <b/>
        <sz val="11"/>
        <color rgb="FFFF0000"/>
        <rFont val="Calibri"/>
        <family val="2"/>
        <scheme val="minor"/>
      </rPr>
      <t>(Ir Hoja 03.  PAA)</t>
    </r>
  </si>
  <si>
    <t xml:space="preserve">el Indicar alcanzó el 74% de cumplimiento en el primer trimestre, por lo tanto el 25% programado se cumple al 19% </t>
  </si>
  <si>
    <t xml:space="preserve">el Indicar alcanzó el 88% de cumplimiento en el segundo trimestre, por lo tanto el 25% programado se cumple al 22% </t>
  </si>
  <si>
    <t xml:space="preserve">El porcentaje corresponde al seguimiento a nivel nacional del PAA 2022, asi mismo se genero el Indicador Estratégico por cada centro de costo.
</t>
  </si>
  <si>
    <t>SEGURIDAD DIGITAL</t>
  </si>
  <si>
    <t xml:space="preserve">PLAN DE TRATAMIENTO DE RIESGOS DE SEGURIDAD Y PRIVACIDAD DE LA INFORMACIÓN </t>
  </si>
  <si>
    <t>GERENCIA DE RIESGOS Y GERENCIA DE TI</t>
  </si>
  <si>
    <t xml:space="preserve">Ejecutar actividades relacionadas con el tratamiento de riesgos de seguridad y privacidad de la información de acuerdo con los controles establecidos. </t>
  </si>
  <si>
    <r>
      <t xml:space="preserve">Ejecución del PTRSPI
Nota: Estas actividades las debe definir la Gerencia de Riesgos y la Gerencia de TI en el despliegue de este plan e informar a Ger. Innovación y Procesos
</t>
    </r>
    <r>
      <rPr>
        <sz val="11"/>
        <color rgb="FFFF0000"/>
        <rFont val="Calibri"/>
        <family val="2"/>
        <scheme val="minor"/>
      </rPr>
      <t xml:space="preserve">
</t>
    </r>
    <r>
      <rPr>
        <b/>
        <sz val="11"/>
        <color rgb="FFFF0000"/>
        <rFont val="Calibri"/>
        <family val="2"/>
        <scheme val="minor"/>
      </rPr>
      <t>(Ir Hoja 12.  PTRSPI)</t>
    </r>
  </si>
  <si>
    <t>No se ha presentado materialización de riesgos de seguridad durante el trimestre, por lo que no se modifica la información registrada en el reporte anterior.
De otra parte para actualizar los riesgos de seguridad de la información, se requiere que previamente se actualicen las matrices de activos de información, proceso que se desarrolla en el mes de abril por parte de los dueños de proceso.
Adicionalmente,  se encuentra en proceso de aprobación la nueva metodología para la gestión de riesgos de seguridad de la información. Una vez se surta este proceso, se iniciará con la actualización de los riesgos.</t>
  </si>
  <si>
    <t>Se actualizaron las matrices de activos de información por parte de los procesos, a excepción de aquellos que se encuentran en reestructuración. Evidencia: Informe de actualización activos de información. 
Se actualizaron los riesgos de seguridad de la información correspondientes a los procesos a cargo de la Gerencia de TI de acuerdo con la metodologia aprobada por la JD. Evidencia. Matriz de riesgos con actualización TI</t>
  </si>
  <si>
    <t xml:space="preserve">PLAN DE SEGURIDAD Y PRIVACIDAD DE LA INFORMACIÓN </t>
  </si>
  <si>
    <t>Ejecutar actividades que conlleven a la madurez del MSPI de la compañía y cumplimiento de la Res 500 - MINTIC y buenas practicas de la ISO 27001</t>
  </si>
  <si>
    <r>
      <t xml:space="preserve">Ejecución del PSPI
Nota: Estas actividades las debe definir la Gerencia de Riesgos y la Gerencia de TI en el despliegue de este plan e informar a Ger. Innovación y Procesos
</t>
    </r>
    <r>
      <rPr>
        <b/>
        <sz val="11"/>
        <color rgb="FFFF0000"/>
        <rFont val="Calibri"/>
        <family val="2"/>
        <scheme val="minor"/>
      </rPr>
      <t>(Ir Hoja 13. PSPI)</t>
    </r>
  </si>
  <si>
    <t xml:space="preserve">Desarrollar actividades de sensibilización y capacitación en el SGSI y Ciberseguridad: Durante el primer trimestre del año 70 personas (funcionarios y temporales) realizaron y aprobaron el curso virtual de seguridad de la información. Estas personas corresponden a nuevos ingresos en la compañía. Se deja como evidencia reporte de la subgerencia de desarrollo de talento humano. Adicionalmente se remiten a todos los funcionarios través del buzón "Buena Nota" al menos una vez al mes, mensajes de sensibilización sobre temas de seguridad y ciberseguridad. Se deja como evidencia correos remitidos.
Diseñar y desarrollar una prueba de Ciberataque, documentando la respuesta, recuperación, reanudación de la operación en contingencia y restauración: Esta prueba se desarrolla generalmente en octubre de cada año.
Ejecutar un programa de evaluación de al menos 20 controles de los establecidos en el estándar ISO 27001 asociados a los procesos de la compañía: Durante el primer trimestre del año se evaluaron 3 controles. Se deja como evidencia informe </t>
  </si>
  <si>
    <t>Desarrollar actividades de sensibilización y capacitación en el SGSI y Ciberseguridad: Durante el  primer semestre del año  339 personas (funcionarios y temporales) realizaron el curso virtual de seguridad de la información y aprobaron la respectiva evaluación. Se deja como evidencia reporte de la subgerencia de desarrollo de talento humano. 
Adicionalmente se remiten a todos los funcionarios través del buzón "Buena Nota" al menos una vez al mes, mensajes de sensibilización sobre temas de seguridad y ciberseguridad y se desarrollaron dos charlas de sensibilización sobre temas de seguridad de la información. Se deja como evidencia correos remitidos 
Ejecutar un programa de evaluación de al menos 20 controles de los establecidos en el estándar ISO 27001 asociados a los procesos de la compañía: Durante el primer trimestre del año se evaluaron 3 controles y durante el segundo trimestre se evaluaron 15 controles. La evidencia son los informes de resultados que pueden ser consultados en la gerencia de riesgos toda vez que es información privada.
Diseñar y desarrollar una prueba de Ciberataque, documentando la respuesta, recuperación, reanudación de la operación en contingencia y restauración: Esta prueba se desarrolla generalmente en octubre de cada año.</t>
  </si>
  <si>
    <t>PLAN INSTITUCIONAL DE ARCHIVOS - PINAR 2022</t>
  </si>
  <si>
    <t>Según el artículo 2.8.2.5.8. del Decreto 1080 de 2015, Único Reglamentario del Sector Cultura, mediante el cual se reglamentan las Leyes 594 de 2000 y1437 de 2011, incluye dentro de los instrumentos archivísticos para la gestión documental el Plan Institucional de Archivos - PINAR; en el artículo 2.8.2.5.10. señala que todas las entidades del Estado deben formular un Programa de Gestión Documental (PGD), a corto, mediano y largo plazo, como parte del Plan Estratégico Institucional y del Plan de Acción Anual.
Se encuentra revisado por Secretaría General y socializado y arprobado por el Comité Institucional de Gestión y Desempeño.</t>
  </si>
  <si>
    <t>HERRAMIENTA DE SEGUIMIENTO
PLAN INSTITUCIONAL DE ARCHIVOS - PINAR</t>
  </si>
  <si>
    <t>Objetivo</t>
  </si>
  <si>
    <t>Actividad</t>
  </si>
  <si>
    <t>Producto/Entregable</t>
  </si>
  <si>
    <t>Responsable</t>
  </si>
  <si>
    <t>Recursos</t>
  </si>
  <si>
    <t>Presupuesto</t>
  </si>
  <si>
    <t xml:space="preserve">Inicio ejecución </t>
  </si>
  <si>
    <t>Finalización ejecución</t>
  </si>
  <si>
    <t>SEGUIMIENTO</t>
  </si>
  <si>
    <t xml:space="preserve">Fuente </t>
  </si>
  <si>
    <t>RESULTADO
I TRIM</t>
  </si>
  <si>
    <t>RESULTADO
II TRIM</t>
  </si>
  <si>
    <t>RESULTADO
III TRIM</t>
  </si>
  <si>
    <t>RESULTADO
IV TRIM</t>
  </si>
  <si>
    <t>Sensibilizar, capacitar y divulgar a los servidores de la Compañía sobre la importancia del manejo de la información que produce en razón de sus funciones, haciendo énfasis en el manejo de OnBase y los procesos y procedimientos de gestión documental</t>
  </si>
  <si>
    <t>Participar en las mesas de trabajo programadas por la Mesa Sectorial de Gestión Documental Ministerio de Hacienda, para la revisión del Modelo de Gestión Documental y Administración de Archivos del AGN</t>
  </si>
  <si>
    <t>Listado de asistencia a las mesas sectoriales de la política de gestión documental, coordinadas por el MHCP.</t>
  </si>
  <si>
    <t>Profesional Administración Documental
Subgerente de Recursos Físicos</t>
  </si>
  <si>
    <t>Gerencia de Innovación y Procesos - Subgerencia de Mejoramiento y Procesos - PINAR-AC57-SUBACTIVIDAD 01 - Todos los documentos (sharepoint.com) \\PR0980NAS\Subgerencia_De_Recursos_Fisicos\GESTION_DOCUMENTAL\205_INSTRUMENTOS_ARCHIVISTICOS\03_Plan_Institucional_Archivos\2022\PLAN DE ACCION ANUAL\PINAR-AC57-SUBACTIVIDAD 01\Priemer_trimestre
\\PR0980NAS\Subgerencia_De_Recursos_Fisicos\GESTION_DOCUMENTAL\205_INSTRUMENTOS_ARCHIVISTICOS\03_Plan_Institucional_Archivos\2022\PLAN DE ACCION ANUAL\PINAR-AC57-SUBACTIVIDAD 04</t>
  </si>
  <si>
    <t>Implementar nuevos flujos en el gestor documental OnBase - SGDEA, (proyecto integrado con carpeta única)</t>
  </si>
  <si>
    <t>Parametrizar en OnBase los flujos documentales aprobados - Instalar el módulo de SGDEA.</t>
  </si>
  <si>
    <t>Modulo instalado y parametrizado en OnBase</t>
  </si>
  <si>
    <t>SUBGERENCIA DE RECURSOS FÍSICOS
EQUIPO DE PROYECTO CARPETA ÚNICA</t>
  </si>
  <si>
    <t>Profesional Administración Documental
Subgerente de Recursos Físicos
Equipo de proyecto Carpeta ünica</t>
  </si>
  <si>
    <t>Gerencia de Innovación y Procesos - Subgerencia de Mejoramiento y Procesos - PINAR-AC57-SUBACTIVIDAD 02 - Todos los documentos (sharepoint.com)
\\PR0980NAS\Subgerencia_De_Recursos_Fisicos\GESTION_DOCUMENTAL\205_INSTRUMENTOS_ARCHIVISTICOS\03_Plan_Institucional_Archivos\2022\PLAN DE ACCION ANUAL\PINAR-AC57-SUBACTIVIDAD 03\Priemer_trimestre</t>
  </si>
  <si>
    <t>Elaborar, implementar y hacer seguimiento a los instrumentos archivisticos que contempla la normatividad vigente</t>
  </si>
  <si>
    <t>Elaborar el Esquema de Metadatos  para la gestión del documento electrónico en la compañía</t>
  </si>
  <si>
    <t>Esquema de metadatos Gestión Documental</t>
  </si>
  <si>
    <t>Gerencia de Innovación y Procesos - Subgerencia de Mejoramiento y Procesos - PINAR-AC57-SUBACTIVIDAD 03 - Todos los documentos (sharepoint.com)
\\PR0980NAS\Subgerencia_De_Recursos_Fisicos\GESTION_DOCUMENTAL\205_INSTRUMENTOS_ARCHIVISTICOS\03_Plan_Institucional_Archivos\2022\PLAN DE ACCION ANUAL\PINAR-AC57-SUBACTIVIDAD 02\Priemer_trimestre</t>
  </si>
  <si>
    <t xml:space="preserve">Organizar el Fondo Documental Acumulado de la compañía con el fin de racionalizar recursos de custodia y almacenamiento, garantizando el ciclo vital de los documentos con valores técnicos, legales, contables e históricos </t>
  </si>
  <si>
    <t>Avanzar en la actualización y ajuste del inventario documental del FDA</t>
  </si>
  <si>
    <t>Formato Único de Inventario Documental (FUID) debidamente diligenciado del (FDA)</t>
  </si>
  <si>
    <t>Gerencia de Innovación y Procesos - Subgerencia de Mejoramiento y Procesos - PINAR-AC57-SUBACTIVIDAD 04 - Todos los documentos (sharepoint.com)</t>
  </si>
  <si>
    <t>PLAN ANUAL DE ADQUISICIONES 2022</t>
  </si>
  <si>
    <t>Código UNSPSC</t>
  </si>
  <si>
    <t>Descripción</t>
  </si>
  <si>
    <t>Fecha estimada de inicio de proceso de selección (mes)</t>
  </si>
  <si>
    <t>Fecha estimada de presentación de ofertas (mes)</t>
  </si>
  <si>
    <t>Duración del contrato (intervalo: días, meses, años)</t>
  </si>
  <si>
    <t>Duración del contrato (número)</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</si>
  <si>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</si>
  <si>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</si>
  <si>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</si>
  <si>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</si>
  <si>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</si>
  <si>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</si>
  <si>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</si>
  <si>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</si>
  <si>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</si>
  <si>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</si>
  <si>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</si>
  <si>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Servicios profesionales especializados, para apoyar la ejecución de las actividades correspondientes al Oficial de Seguridad de la Información deLA PREVISORA S.A., garantizando la adecuada gestión del Sistema de Seguridad de la Información (SGSI) y Ciberseguridad de LA PREVISORA S.A., en desarrollo de su líneaestratégica de seguridad.</t>
  </si>
  <si>
    <t>Días</t>
  </si>
  <si>
    <t>CERRADA</t>
  </si>
  <si>
    <t xml:space="preserve">Recursos propios </t>
  </si>
  <si>
    <t>134,946,000 COP</t>
  </si>
  <si>
    <t>117,810,000 COP</t>
  </si>
  <si>
    <t>Sí</t>
  </si>
  <si>
    <t>No solicitadas</t>
  </si>
  <si>
    <t>PRESIDENCIA</t>
  </si>
  <si>
    <t>Distrito Capital de Bogotá - Bogotá</t>
  </si>
  <si>
    <t>SANDRA CEDIEL</t>
  </si>
  <si>
    <t>contratacion@previsora.gov.co</t>
  </si>
  <si>
    <t>Servicios profesionales especializados, para diagnóstico y actualización de estrategias del PCN de la compañía</t>
  </si>
  <si>
    <t>DIRECTA</t>
  </si>
  <si>
    <t>29,750,000 COP</t>
  </si>
  <si>
    <t>No</t>
  </si>
  <si>
    <t>NA</t>
  </si>
  <si>
    <t xml:space="preserve">servicios profesionales de abogado, analizando y proyectando lasdecisiones de segunda instancia de los procesos disciplinarios </t>
  </si>
  <si>
    <t>35,700,000 COP</t>
  </si>
  <si>
    <t>CINDY RINCÓN</t>
  </si>
  <si>
    <t>Servicios profesionales para apoyar y asesorar a la Presidencia</t>
  </si>
  <si>
    <t>187,702,666 COP</t>
  </si>
  <si>
    <t>Consultoria y apoyo - permanente en Normas Internacionales de información Financiera</t>
  </si>
  <si>
    <t>95,200,000 COP</t>
  </si>
  <si>
    <t>VICEPRESIDENCIA FINANCIERA</t>
  </si>
  <si>
    <t xml:space="preserve">Martha Meneses / Olga Inés Sarmiento </t>
  </si>
  <si>
    <t>Prestar el servicio de auditoría interna, valoración del riesgo, auditoría de calidad, ambiental, y seguimiento del Sistema de Control Interno.</t>
  </si>
  <si>
    <t>ABIERTA</t>
  </si>
  <si>
    <t>2,785,643,454 COP</t>
  </si>
  <si>
    <t>450,685,735 COP</t>
  </si>
  <si>
    <t>Johny Gender Navas Flóres/Nestor Gabriel Coronado</t>
  </si>
  <si>
    <t>Analizar los casos reportados a través de la línea ética de LA PREVISORA S.A. e investigar y dar claridad a los hechos en los que se fundamentan mediante procedimientos de investigación pertinentes, entregando un resultado que conduzca a establecer un esquema de atención apropiado para cada situación reportada y su tratamiento</t>
  </si>
  <si>
    <t>72,399,600 COP</t>
  </si>
  <si>
    <t>INES NIETO</t>
  </si>
  <si>
    <t>Servicios profesionales para la revisión y actualización de la calificación de "Fortaleza Financiera" de LA PREVISORA S.A., de acuerdo con lo establecido en las metodologías debidamente aprobadas y con la regulación vigente.</t>
  </si>
  <si>
    <t>37,087,540 COP</t>
  </si>
  <si>
    <t>Carlos Andrés Carrillo / Claudia Milena Santamaría</t>
  </si>
  <si>
    <t>Asesoría jurídica para obtener la renovación del Legal Entity Identifier (LEI) necesario para la negociación de instrumentos derivados</t>
  </si>
  <si>
    <t>1,547,000 COP</t>
  </si>
  <si>
    <t>Maria Teresa Romero/Maria Carolina Rodriguez</t>
  </si>
  <si>
    <t>ERA</t>
  </si>
  <si>
    <t>23,114,358 COP</t>
  </si>
  <si>
    <t>Diana Marcela Marulanda</t>
  </si>
  <si>
    <t>Validación automática de parque automotor que permite la revisión de la información de un conductor y de un vehículo a través de la consulta de las bases de datos públicas que permiten establecer un nivel de riesgo para cada una de las personas y vehículos consultados</t>
  </si>
  <si>
    <t>1,993,250,000 COP</t>
  </si>
  <si>
    <t>VICEPRESIDENCIA TÉCNICA</t>
  </si>
  <si>
    <t>Juan Pablo Mora</t>
  </si>
  <si>
    <t>Herramienta para analisis y administración de riesgos agropecuarios.</t>
  </si>
  <si>
    <t>249,900,000 COP</t>
  </si>
  <si>
    <t>CARLOS EDUARDO GONZALEZ TRIVIÑO</t>
  </si>
  <si>
    <t>Suscripción al servicio de información jurídica www.contratacionenlinea.co para el suministro de información especializada en contratación estatal y procedimiento administrativo</t>
  </si>
  <si>
    <t>1,428,000 COP</t>
  </si>
  <si>
    <t>MARIA ISABEL WILCHES SEGOVIA Jefe Oficina, KAREN LEÓN Especialista</t>
  </si>
  <si>
    <t>Adquisición  de EPP Camisas de seguridad - Barbuquejo de 4 puntos para casco de seguridad</t>
  </si>
  <si>
    <t>1,123,611 COP</t>
  </si>
  <si>
    <t>ALONSO BLANCO MEDINA</t>
  </si>
  <si>
    <t xml:space="preserve">Adquisición  de EPP Botas de seguridad </t>
  </si>
  <si>
    <t>1,577,999 COP</t>
  </si>
  <si>
    <t>1,578,000 COP</t>
  </si>
  <si>
    <t>Servicio de Georreferenciación</t>
  </si>
  <si>
    <t>80,979,500 COP</t>
  </si>
  <si>
    <t>75,029,500 COP</t>
  </si>
  <si>
    <t>Misael Sierra Salgado</t>
  </si>
  <si>
    <t>Cálculo, análisis y revisión de supuestos actuariales para el cálculo del pasivo pensional y beneficios a empleados bajo normatividad NIIF y Colombiana.</t>
  </si>
  <si>
    <t>20,836,900 COP</t>
  </si>
  <si>
    <t>Juan Carlos Vega Rueda</t>
  </si>
  <si>
    <t>Permitir el acceso para la consulta de información a las bases de datos de los sistemas informáticos denominados SISA y CEXPER.</t>
  </si>
  <si>
    <t>46,050,620 COP</t>
  </si>
  <si>
    <t>Wilson Orlando Parra Núñez</t>
  </si>
  <si>
    <t>Contratación de firma que realiza Auditoría de cuentas para la atención de reclamaciones de Soat y AP</t>
  </si>
  <si>
    <t>30,101,814,326 COP</t>
  </si>
  <si>
    <t>7,725,635,304 COP</t>
  </si>
  <si>
    <t>VICEPRESIDENCIA DE INDEMNIZACIONES</t>
  </si>
  <si>
    <t>SANDRA PATRICIA PEDROZA VELASCO / MARITZA GISELA AYURE AGUILAR</t>
  </si>
  <si>
    <t xml:space="preserve">Prestar el servicio de administración de riesgos y control de pérdidas, inspecciones y conceptos procedimientos especializados para la suscripción de riesgos de seguros del ramo de transportes </t>
  </si>
  <si>
    <t>47,600,000 COP</t>
  </si>
  <si>
    <t xml:space="preserve">Prestar los servicios de administración de riesgos, control de pérdidas y procedimientos especializados para los diferentes riesgos amparados en negocios nuevos o vigentes del ramo de automóviles. </t>
  </si>
  <si>
    <t>Prestar el servicio de administración de riesgos de Responsabilidad Civil Profesional de Clínicas y Hospitales para las instituciones Hospitalarias asignadas por LA PREVISORA S.A. a través de las Oficinas de Prevención de Riesgos y de Responsabilidad Civil</t>
  </si>
  <si>
    <t>96,390,000 COP</t>
  </si>
  <si>
    <t xml:space="preserve">Prestar el servicio de diagnóstico para transformadores mediante el análisis de aceites dieléctricos a los transformadores de los asegurados distribuidos a nivel nacional y que determine LA PREVISORA S.A, para disminuir la probabilidad de ocurrencia y minimizar las pérdidas en caso de siniestros por rotura de maquinaria y su respectivo lucro cesante. </t>
  </si>
  <si>
    <t>71,400,000 COP</t>
  </si>
  <si>
    <t>En las sucursales que LA PREVISORA indique, EL PROVEEDOR se compromete a prestar los servicios, de inspección de los bienes asegurables y/o asegurados y/o a prestar servicios de administración de riesgos y control de pérdidas, de riesgos en curso y/o por suscribir asignados por LA PREVISORA S.A. que permita establecer si el riesgo es asegurable y de serlo  las actividades necesarias para lograr un mejoramiento de los riesgos identificados, disminuyendo la probabilidad y severidad de pérdidas para los asegurados y la compañía.</t>
  </si>
  <si>
    <t>1,635,415,229 COP</t>
  </si>
  <si>
    <t>Renovacion del servicio de emision y recaudo para el ramo SOAT</t>
  </si>
  <si>
    <t>6,664,010,319 COP</t>
  </si>
  <si>
    <t>2,177,496,510 COP</t>
  </si>
  <si>
    <t>Mario Jurado</t>
  </si>
  <si>
    <t>Renovacion del servicio de consulta mediante web services a la base de datos del RUNT</t>
  </si>
  <si>
    <t>830,899,940 COP</t>
  </si>
  <si>
    <t>271,500,438 COP</t>
  </si>
  <si>
    <t>Coordinar y prestar servicios de atención asociados a salud en las pólizas de accidentes personales, accidentes escolares y vida grupo a traves de la red médica suministrada por el proveedor a nivel nacional</t>
  </si>
  <si>
    <t>1,548,000,000 COP</t>
  </si>
  <si>
    <t>LUIS FELIPE CASTILLO B.</t>
  </si>
  <si>
    <t>Realizar para LA ASEGURADORA, la administración delegada de los procesos operativos  para la coordinación y prestación de los servicios de asistencia exequial a nivel nacional, a la cartera de clientes de LA ASEGURADORA, que se ajusten a las condiciones, términos y valor asegurado que esta establezca en cada una de las pólizas que expida de sus pólizas con asistenciaexequial</t>
  </si>
  <si>
    <t>160,782,000 COP</t>
  </si>
  <si>
    <t>NIIF y Solvencia ll</t>
  </si>
  <si>
    <t>2,380,000,000 COP</t>
  </si>
  <si>
    <t>OLGA INES SARMIENTO</t>
  </si>
  <si>
    <t>Contratar el servicio de uso y administración de plataforma virtual para pruebas de conocimientos de ingreso a LA PREVISORA S.A., así como el diseño de preguntas para los cargos que esta requiera.</t>
  </si>
  <si>
    <t>45,206,855 COP</t>
  </si>
  <si>
    <t>LIANA ABRIL /XIMENA OCHOA</t>
  </si>
  <si>
    <t>Contratar el servicio de una plataforma web para uso ilimitado de los módulos de competencias, desempeño por objetivos, tareas, análisis de potencial, volatilidad, planes de desarrollo, clima organizacional, organigrama, perfiles de cargo, criticidad de cargos y planes de sucesión, incluido el servicio de hosting.</t>
  </si>
  <si>
    <t>79,730,000 COP</t>
  </si>
  <si>
    <t xml:space="preserve">Contratar la suscripción al portal El Empleo para la publicación de ofertas de empleo que La Previsora considere necesarioas asi como la consecucion de hojas de vida. </t>
  </si>
  <si>
    <t>16,291,638 COP</t>
  </si>
  <si>
    <t>LIANA ABRIL /GIOMARA AGUIRRE</t>
  </si>
  <si>
    <t xml:space="preserve">Suminstro por medio de una plataforma de un stock de pruebas psicologicas especializadas en evaluación de competencias y personalidad </t>
  </si>
  <si>
    <t>15,470,000 COP</t>
  </si>
  <si>
    <t xml:space="preserve">Contratar un aliado que brinde el  servicio del Plan de Formación en habilidades informáticas de Excel dirigida a los funcionarios de la Compañia </t>
  </si>
  <si>
    <t>19,776,000 COP</t>
  </si>
  <si>
    <t>LIANA ABRIL /SORAIDA BORDA CARRANZA</t>
  </si>
  <si>
    <t>Contratar proveedor especializado  que brinde de acuerdo a las necesidades de capacitación, entrenamiento y/o desarrollo de los colaboradores de La Previsora en diferentes cursos, congresos, foros y seminarios</t>
  </si>
  <si>
    <t>135,126,659 COP</t>
  </si>
  <si>
    <t>Contratar proveedores especializados para los procesos de formación definidos en el Plan Anual de formacion 2022</t>
  </si>
  <si>
    <t>Contratar un proveedor que se encargue de implementar estrategias y herramientas necesarias para afianzar la cultura organizacional, basado en un proceso de integridad, gestión del cambio y liderazgo.</t>
  </si>
  <si>
    <t>85,442,000 COP</t>
  </si>
  <si>
    <t>Contratar un proveedor que realice la definición,estructuración e implementación del modelointegrado de cultura en el marco de suPlaneación Estratégica 2022-2025</t>
  </si>
  <si>
    <t>49,694,400 COP</t>
  </si>
  <si>
    <t>Poliza de hospitalizacion y cirugia para los funcionarios convencionados, según convencion colectiva de trabajo 2020-2023, durante la vigencia 2023</t>
  </si>
  <si>
    <t>6,560,321,059 COP</t>
  </si>
  <si>
    <t>LUZ MERY NARANJO CARDENAS</t>
  </si>
  <si>
    <t>Poliza de vida grupo y exequias para los funcionarios convencionados según convencion colectiva de trabaja 2020-2023, durante la vigencia 2022-2023</t>
  </si>
  <si>
    <t>808,827,580 COP</t>
  </si>
  <si>
    <t>735,297,800 COP</t>
  </si>
  <si>
    <t>Poliza de incendio y terremoto para los inmuebles que se encuentran hipotecados a favor de la compañía por el prestamo otorgado a las funcionarios según la convencion colectiva de trabajo 2020-2023, durante la vigencia 2022-2023</t>
  </si>
  <si>
    <t>48,729,191 COP</t>
  </si>
  <si>
    <t>Poliza vida grupo deudor para los prestamos hipotecarios que han sido otorgados a los funcionarios según lo defino en la convencion colectiva de trabajo 2020-2023, durante la vigencia 2022-2023</t>
  </si>
  <si>
    <t>53,929,584 COP</t>
  </si>
  <si>
    <t>Plan de bienestar 2022</t>
  </si>
  <si>
    <t>382,500,000 COP</t>
  </si>
  <si>
    <t>304,500,000 COP</t>
  </si>
  <si>
    <t>MARTHA LUCIA GOMEZ M</t>
  </si>
  <si>
    <t>Gastos salud ocupacional</t>
  </si>
  <si>
    <t>25,000,000 COP</t>
  </si>
  <si>
    <t>15,000,000 COP</t>
  </si>
  <si>
    <t>Auditoria interna efr</t>
  </si>
  <si>
    <t>11,900,000 COP</t>
  </si>
  <si>
    <t>Auditoria externa efr - icontec</t>
  </si>
  <si>
    <t>4,760,000 COP</t>
  </si>
  <si>
    <t>Uso de marca efr</t>
  </si>
  <si>
    <t>5,355,000 COP</t>
  </si>
  <si>
    <t>Contratar avalúos y estudio de titulos de los inmuebles de las compañía bajo normas NIIF</t>
  </si>
  <si>
    <t>191,709,000 COP</t>
  </si>
  <si>
    <t>63,903,000 COP</t>
  </si>
  <si>
    <t>Aprobadas</t>
  </si>
  <si>
    <t>SANDRA PATRICIA GONZALEZ BELLO</t>
  </si>
  <si>
    <t xml:space="preserve">Contratar el Servicio de Parqueadero para los funcionarios de Casa Matriz, Estatal y  Masivos </t>
  </si>
  <si>
    <t>49,035,449 COP</t>
  </si>
  <si>
    <t>Contratar saneamiento administrativo  de los inmuebles de las compañía</t>
  </si>
  <si>
    <t>107,100,000 COP</t>
  </si>
  <si>
    <t xml:space="preserve">Gasolina planta eléctrica y vehículos. Colombia Compra Eficiente. </t>
  </si>
  <si>
    <t>14,344,389 COP</t>
  </si>
  <si>
    <t>MARTHA ISABEL PUERTO</t>
  </si>
  <si>
    <t>Suministro obras legis</t>
  </si>
  <si>
    <t>25,760,520 COP</t>
  </si>
  <si>
    <t>6,866,771 COP</t>
  </si>
  <si>
    <t>Contratar el suministro para  los funcionarios y visitantes de Casa Matriz las bebidas hidratantes.</t>
  </si>
  <si>
    <t>115,308,478 COP</t>
  </si>
  <si>
    <t>27,642,620 COP</t>
  </si>
  <si>
    <t>Realizar  el servicio de mantenimiento puertas de seguridad y avisos luminosos de las sedes ubicadas en la ciudad de Bogotá.</t>
  </si>
  <si>
    <t>132,878,205 COP</t>
  </si>
  <si>
    <t>42,150,105 COP</t>
  </si>
  <si>
    <t>Contratar el servicio de fotocopias para todas las dependencias de Casa Matriz</t>
  </si>
  <si>
    <t>50,148,347 COP</t>
  </si>
  <si>
    <t>13,340,566 COP</t>
  </si>
  <si>
    <t>Contratar la revisión y recargue de los extintores de Casa Matriz</t>
  </si>
  <si>
    <t>9,660,048 COP</t>
  </si>
  <si>
    <t>3,064,250 COP</t>
  </si>
  <si>
    <t>Contratar la recertificación del transporte vertical y puertas electricas de Casa Matriz</t>
  </si>
  <si>
    <t>2,975,724 COP</t>
  </si>
  <si>
    <t>Contratacion mantenimiento preventivo y correctivo sistema de deteccion de incendio y cambio de agente limpio centro de computo</t>
  </si>
  <si>
    <t>131,518,085 COP</t>
  </si>
  <si>
    <t>41,718,663 COP</t>
  </si>
  <si>
    <t>Contratar el mantenimiento preventivo y correctivo del conmutador</t>
  </si>
  <si>
    <t>146,059,928 COP</t>
  </si>
  <si>
    <t>46,331,460 COP</t>
  </si>
  <si>
    <t>Contratar el mantenimiento preventivo y correctivo de los vehiculos de la Compañía</t>
  </si>
  <si>
    <t>92,501,911 COP</t>
  </si>
  <si>
    <t>20,004,187 COP</t>
  </si>
  <si>
    <t>Contratar el mantenimiento de las maquinas de café y la compra de termos</t>
  </si>
  <si>
    <t>36,842,400 COP</t>
  </si>
  <si>
    <t>Contratar los gasto notariales para las diferentes dependencias de casa matriz</t>
  </si>
  <si>
    <t>41,044,303 COP</t>
  </si>
  <si>
    <t>13,019,604 COP</t>
  </si>
  <si>
    <t>Contratar el mantenimiento preventivo y correctivo de los aires acondicionados de casa matriz y la "L"</t>
  </si>
  <si>
    <t>116,286,721 COP</t>
  </si>
  <si>
    <t>36,887,144 COP</t>
  </si>
  <si>
    <t>Contratar el intermediario para la renovacion del programa de seguros</t>
  </si>
  <si>
    <t xml:space="preserve"> COP</t>
  </si>
  <si>
    <t>Contratar todos los ramos de seguros para los bienes muebles e inmuebles de La Previsora S.A. Cía de Seguros</t>
  </si>
  <si>
    <t>4,350,779,981 COP</t>
  </si>
  <si>
    <t>1,380,104,673 COP</t>
  </si>
  <si>
    <t>Contratar el mantenimiento preventivo y correctivo de la planta electrica FG WILSON</t>
  </si>
  <si>
    <t>7,403,228 COP</t>
  </si>
  <si>
    <t>Contratar el servicio de fumigacion para las instalaciones de casa matriz, aparcadero las palmas, oficinas edificio vima y bodega tequendama</t>
  </si>
  <si>
    <t>14,415,043 COP</t>
  </si>
  <si>
    <t>4,572,575 COP</t>
  </si>
  <si>
    <t>Contratar la suscripcion Notinet para todos los funcionarios de casa matriz</t>
  </si>
  <si>
    <t>16,640,000 COP</t>
  </si>
  <si>
    <t>Adecuación Integral piso octavo Casa Matriz</t>
  </si>
  <si>
    <t>1,065,050,000 COP</t>
  </si>
  <si>
    <t>THELMIRA NUÑEZ</t>
  </si>
  <si>
    <t>Adecuación implemetación sistema Hidraulico Casa Matriz</t>
  </si>
  <si>
    <t>773,500,000 COP</t>
  </si>
  <si>
    <t>Adecuacion e Intalación de oficnas Casa Matriz</t>
  </si>
  <si>
    <t>97,282,500 COP</t>
  </si>
  <si>
    <t>Adquisicion activos fijos Casa Matriz</t>
  </si>
  <si>
    <t>416,500,000 COP</t>
  </si>
  <si>
    <t>JOHN HERMITH RAMIREZ</t>
  </si>
  <si>
    <t>Adquisicion activos fijos Sucursales</t>
  </si>
  <si>
    <t>147,971,841 COP</t>
  </si>
  <si>
    <t xml:space="preserve">Realizar todas las gestiones para la publicación de avisos de prensa en diarios de amplia circulación nacional, referente a temas como Asambleas Ordinarias y Extraordinarias, publicación de fallecimientos de pensionados o personal activo de la compañía, reclamaciones de acreencias laborales, cierres y aperturas de sucursales, entre otros avisos relacionados con la gestión administrativa de la compañía </t>
  </si>
  <si>
    <t>47,964,867 COP</t>
  </si>
  <si>
    <t>14,283,384 COP</t>
  </si>
  <si>
    <t>DIANA PATRICIA MARTINEZ</t>
  </si>
  <si>
    <t>Suministro y distribución continua de herramientas, materiales de construcción, materiales eléctricos y de ferretería, para atender diferentes solicitudes de LA PREVISORA S.A., en las instalaciones ubicadas en la ciudad de Bogotá, de acuerdo a las cantidades y especificaciones que le sean requeridas</t>
  </si>
  <si>
    <t>285,836,033 COP</t>
  </si>
  <si>
    <t>90,669,638 COP</t>
  </si>
  <si>
    <t xml:space="preserve"> prestación del servicio integral de aseo, limpieza y cafetería a nivel nacional y de operarios de mantenimiento para la sede de Casa Matriz en Bogotá, (toderos). </t>
  </si>
  <si>
    <t>4,046,213,377 COP</t>
  </si>
  <si>
    <t>1,222,420,960 COP</t>
  </si>
  <si>
    <t>Prestación del servicio de vigilancia y seguridad privada, protección con medio humano con armas, equipos de comunicación y de seguridad con medios tecnológicos en las instalaciones de la Previsora S.A  a nivel nacional</t>
  </si>
  <si>
    <t>4,797,088,097 COP</t>
  </si>
  <si>
    <t>1,416,000,765 COP</t>
  </si>
  <si>
    <t>servicio de BPO para la gestión del ciclo de vida de los documentos recibidos y enviados para y por La Previsora S.A. (recepción/envío, alistamiento, digitalización, indexación, clasificación, distribución/asignación, trámite, notificación a reclamantes (SOAT y AP) administración de archivo, almacenamiento y consulta), para todas las unidades documentales que son recibidas, producidas y tramitadas a nivel interno o externo por la Previsora S.A.</t>
  </si>
  <si>
    <t>24,580,655,608 COP</t>
  </si>
  <si>
    <t xml:space="preserve">CRISTHIAN  OSWALDO ALVARADO </t>
  </si>
  <si>
    <t>Cumplimiento a la Ley 2173 del 30 de diciembre de 2021 - Siembra de árboles -</t>
  </si>
  <si>
    <t>51,170,000 COP</t>
  </si>
  <si>
    <t>ADQUISICION IMPRESORA PARA CARNETS</t>
  </si>
  <si>
    <t>9,520,000 COP</t>
  </si>
  <si>
    <t>Sergio Suárez</t>
  </si>
  <si>
    <t xml:space="preserve">Buscador Jurídico </t>
  </si>
  <si>
    <t>5,950,000 COP</t>
  </si>
  <si>
    <t>VICEPRESIDENCIA JURÍDICA</t>
  </si>
  <si>
    <t>JULIANA BARRERA</t>
  </si>
  <si>
    <t>Prestación de servicios profesionales para realizar el trámite de registros y renovaciones de La Previsora ante la Superintendencia de Industria y Comercio y servicio profesional de abogado especialista en contratación estatal y privada, brindando asistencia y representando a LA PREVISORA S.A. en los procesos licitatorios y/o concursos de selección regidos por el estatuto general de la contratación pública, por normas especiales, por las normas de derecho privado vigentes, y aquellas normas que en el desarrollo de este contrato sean publicadas y regulen el objeto u otra obligacion o contenido de este contrato, el los cuales LA PREVISORA S.A. participe como oferente, proponente y/o tenga algún interés, sin consideración a la cuantía y en el territorio nacional.</t>
  </si>
  <si>
    <t>236,300,000 COP</t>
  </si>
  <si>
    <t>240,499,000 COP</t>
  </si>
  <si>
    <t>Asesoría y soporte en materia de Protección de Datos Personales a la compañía, incluido al Comité de protección de datos personales el cual cumple las funciones asignadas como Oficial de Protección de Datos Personales de La Previsora S.A Compañía de Seguros.</t>
  </si>
  <si>
    <t>32,725,000 COP</t>
  </si>
  <si>
    <t>Atención de asesorias y conceptos jurídicos especializados a demanda</t>
  </si>
  <si>
    <t>46,168,005 COP</t>
  </si>
  <si>
    <t>Evento capacitacion anual abogados internos y externos de la Vicepresidencia Jurídica</t>
  </si>
  <si>
    <t>23,800,000 COP</t>
  </si>
  <si>
    <t xml:space="preserve">PRESTACION DE SERVICIOS PROFESIONALES ESPECIALIZADOS </t>
  </si>
  <si>
    <t>85,680,000 COP</t>
  </si>
  <si>
    <t>SANDRA CECILIA REY TOVAR</t>
  </si>
  <si>
    <t>Servicio de asesoría y otros a demanda para la Vicepresidencia</t>
  </si>
  <si>
    <t>44,125,200 COP</t>
  </si>
  <si>
    <t>AMANDA LUCIA LOPEZ</t>
  </si>
  <si>
    <t>Estudio de bienes</t>
  </si>
  <si>
    <t>3,570,000 COP</t>
  </si>
  <si>
    <t>Contrato Marco | AutomatizacionesBrindar servicios de consultoría para la automatización de asistentes robóticos, incluyendo el mantenimiento, soporte y licenciamiento.</t>
  </si>
  <si>
    <t>502,221,710 COP</t>
  </si>
  <si>
    <t>407,021,710 COP</t>
  </si>
  <si>
    <t>VICEPRESIDENCIA DE DESARROLLO CORPORATIVO</t>
  </si>
  <si>
    <t xml:space="preserve">Iván Cortés Gómez </t>
  </si>
  <si>
    <t>Auditoria Icontec | Sello Buenas Prácticas de InnovaciónAuditoria de Seguimiento del Sistema de Gestión de Innovación</t>
  </si>
  <si>
    <t>2,380,000 COP</t>
  </si>
  <si>
    <t>Mitzi Tatiana Ferro Mojica</t>
  </si>
  <si>
    <t xml:space="preserve">Auditoria Icontec | Seguimiento en ISO 9001:2015 y 14001:2015Auditoria de Seguimiento del Sistema de Gestión Integral. </t>
  </si>
  <si>
    <t>27,666,500 COP</t>
  </si>
  <si>
    <t>Natalia Gomez Lara</t>
  </si>
  <si>
    <t>Retos de Innovación</t>
  </si>
  <si>
    <t>Afiliacion a tiendas</t>
  </si>
  <si>
    <t>9,258,200 COP</t>
  </si>
  <si>
    <t>MARIA LUCIA LLERAS</t>
  </si>
  <si>
    <t>Colombia Fintech</t>
  </si>
  <si>
    <t>16,660,000 COP</t>
  </si>
  <si>
    <t>Honorarios administrativos</t>
  </si>
  <si>
    <t>Asesoria en actualización e implementacion de estartegias</t>
  </si>
  <si>
    <t>119,000,000 COP</t>
  </si>
  <si>
    <t>SMART SUPERVISION</t>
  </si>
  <si>
    <t>178,500,000 COP</t>
  </si>
  <si>
    <t>DIANA PAOLA ARAGON</t>
  </si>
  <si>
    <t>Programa cultura digital</t>
  </si>
  <si>
    <t>48,790,000 COP</t>
  </si>
  <si>
    <t>LUIS CARLOS MORALES</t>
  </si>
  <si>
    <t>Web Service Fase ll</t>
  </si>
  <si>
    <t>Seguro Agropecuario</t>
  </si>
  <si>
    <t>368,900,000 COP</t>
  </si>
  <si>
    <t>CARLOS EDUARDO GONZALES</t>
  </si>
  <si>
    <t>Experiencia de clientes</t>
  </si>
  <si>
    <t>Oferta de valor</t>
  </si>
  <si>
    <t>321,300,000 COP</t>
  </si>
  <si>
    <t>EDWIN ANIBAL OSORIO</t>
  </si>
  <si>
    <t>Implementación  portal WEB</t>
  </si>
  <si>
    <t>Consultoria Diseño y estructura portal WEB</t>
  </si>
  <si>
    <t xml:space="preserve">Primera fase de la implementación del gobierno de datos y analitica </t>
  </si>
  <si>
    <t>547,521,642 COP</t>
  </si>
  <si>
    <t>JIMMY PEDROZA</t>
  </si>
  <si>
    <t>Adquisición de una herramienta tecnológica para soportar el sistema de administración de riesgos</t>
  </si>
  <si>
    <t>Contratacion proveedor mercadeo 360° y Comunicaciones externas y PR</t>
  </si>
  <si>
    <t>2,360,453,365 COP</t>
  </si>
  <si>
    <t>VICEPRESIDENCIA COMERCIAL</t>
  </si>
  <si>
    <t>ANDRES FELIPE PEREZ CARDOZO</t>
  </si>
  <si>
    <t>Promocionales</t>
  </si>
  <si>
    <t xml:space="preserve">Pauta digital </t>
  </si>
  <si>
    <t>1,421,336,000 COP</t>
  </si>
  <si>
    <t>Comites de Gestion</t>
  </si>
  <si>
    <t>59,500,000 COP</t>
  </si>
  <si>
    <t>Prestación de servicios de mejora, administración y mantenimiento de la página www.saberseguro.com junto con la plataforma moodle de cursos virtuales actual, acorde al programa de educación financiera "saber seguro"</t>
  </si>
  <si>
    <t>19,040,000 COP</t>
  </si>
  <si>
    <t>YESICA CARVAJAL</t>
  </si>
  <si>
    <t>Compra de resarcimientos y/o incentivos para promover la educacion financiera a nuestros asegurados</t>
  </si>
  <si>
    <t>DIANA PAOLA ARAGON RAMOS</t>
  </si>
  <si>
    <t>SUSCRIPCIÓN INFORMACION DE MERCADO</t>
  </si>
  <si>
    <t>14,708,400 COP</t>
  </si>
  <si>
    <t>DANIEL SALAZAR TORRES</t>
  </si>
  <si>
    <t>MODELO COMERCIAL</t>
  </si>
  <si>
    <t>97,632,550 COP</t>
  </si>
  <si>
    <t>EL PROVEEDOR, se compromete a la prestación de servicios para diseñar, estructurar, desarrollar e implementar los programas de formación definidos por LA PREVISORA S.A., los cuales están contenidos en la Oferta de formación y permiten que se garantice su implementación a nivel nacional para los aliados estratégicos vinculados a LA PREVISORA S.A.  y con los cuales se contribuye con el desarrollo organizacional. Con el fin de dar cumplimiento al requisito de idoneidad indicado en el decreto 2555de 2010 articulo 2.30.1.1.3, ratificado y ampliado a las personas vinculadas en la circular 050 de 2015 de la Superintendencia Financiera.</t>
  </si>
  <si>
    <t>54,049,800 COP</t>
  </si>
  <si>
    <t>ANDRÉS HUMBERTO CUERVO CÉSPEDES</t>
  </si>
  <si>
    <t>Dar cumplimiento a la circular 050 de 2015 de la Superintendencia Financiera de Colombia, La orden de servicio contemplará el mantenimiento del aplicativo e infraestructura tecnológica del Sistema Unificado de Consulta de Intermediarios de Seguros - SUCIS</t>
  </si>
  <si>
    <t>8,746,500 COP</t>
  </si>
  <si>
    <t>3,469,445 COP</t>
  </si>
  <si>
    <t>Prestará el servicio de administración del proceso de emisión de pagarés desmaterializados, así como su custodia y registro de los títulos bajo el sistema de anotación en cuenta, de conformidad con lo regulado en las Leyes 27 de 1990, 527 de 1999, 964 de 2005, el decreto 2555 de 2010, el Reglamente de Operaciones de Deceval y demás normas que se ocupen o se llegaren a ocupar del tema.pagare y carta de instrucciones como requisito para la vinculación de Aliados estratégicos (Agentes y Agencias) con la finalidad de tener una garantía que pueda ser ejecutada en caso de presentarse un posible caso de retención de primas.</t>
  </si>
  <si>
    <t>17,850,000 COP</t>
  </si>
  <si>
    <t>Capacitar a nuestros aliados estratégicos en técnicas de venta y herramientas comerciales para potencializar sus capacidades para que logremos elcumplimiento o sobrecumplimiento del presupuesto de ventas 2022.</t>
  </si>
  <si>
    <t>83,300,000 COP</t>
  </si>
  <si>
    <t>MANTENIMIENTO EQUPIPOS AIRE ACONDICIONADO</t>
  </si>
  <si>
    <t>7,021,000 COP</t>
  </si>
  <si>
    <t>Antioquia - Armenia</t>
  </si>
  <si>
    <t>DARIO ALONSO MARIN PELAEZ</t>
  </si>
  <si>
    <t>CONTRATAR EL SERVICIO DE MANTENIMIENTO DE AIRES ACONDICIONADOS DE LA SUCURSAL CARTAGENA</t>
  </si>
  <si>
    <t>2,738,488 COP</t>
  </si>
  <si>
    <t>Bolívar - Cartagena</t>
  </si>
  <si>
    <t xml:space="preserve">JOISETH CANO RANGEL </t>
  </si>
  <si>
    <t>CONTRATAR EL SERVICIO DE MANTENIMIENTO DE LA PLANTA ELECTRICA DE LA SUCURSAL CARTAGENA</t>
  </si>
  <si>
    <t>2,973,880 COP</t>
  </si>
  <si>
    <t>Arrendamiento local oficina Caja</t>
  </si>
  <si>
    <t>17,890,676 COP</t>
  </si>
  <si>
    <t>4,614,904 COP</t>
  </si>
  <si>
    <t>Norte de Santander - Cúcuta</t>
  </si>
  <si>
    <t>HECTOR AFANADOR</t>
  </si>
  <si>
    <t>Mantenimiento de aire acondicionado</t>
  </si>
  <si>
    <t>2,732,950 COP</t>
  </si>
  <si>
    <t>2,618,000 COP</t>
  </si>
  <si>
    <t>Arrendamiento fotocopiadora</t>
  </si>
  <si>
    <t>1,701,700 COP</t>
  </si>
  <si>
    <t>compra PERSIANA</t>
  </si>
  <si>
    <t>830,000 COP</t>
  </si>
  <si>
    <t>800,037 COP</t>
  </si>
  <si>
    <t>Putumayo - Mocoa</t>
  </si>
  <si>
    <t>ANA BELEN GUTIERREZ ROMERO</t>
  </si>
  <si>
    <t>compra CINTA ANTIDESLIZANTE NEGRA</t>
  </si>
  <si>
    <t>250,000 COP</t>
  </si>
  <si>
    <t>249,900 COP</t>
  </si>
  <si>
    <t>CONTRATAR EL SERVICIO DE  INSPECCIONES DE RIESGOS PARA SUSCRIPCION DE LA SUCURSAL FLORENCIA.</t>
  </si>
  <si>
    <t>25,188,135 COP</t>
  </si>
  <si>
    <t>Caquetá - Florencia</t>
  </si>
  <si>
    <t xml:space="preserve">DANIELA CUESTA PARRA </t>
  </si>
  <si>
    <t xml:space="preserve">CONTRATAR EL SERVICIO DE MANTENIMIENTO TRIMESTRAL DE LOS AIRES ACONDICIONADOS PARA LA SUCURSAL FLORENCIA </t>
  </si>
  <si>
    <t>1,912,092 COP</t>
  </si>
  <si>
    <t>DANIELA CUESTA PARRA</t>
  </si>
  <si>
    <t>Mantenimiento Aire Acondicionado</t>
  </si>
  <si>
    <t>1,981,350 COP</t>
  </si>
  <si>
    <t>Caldas - Manizales</t>
  </si>
  <si>
    <t>ANDRES MAURICIO GRISALES FLOREZ</t>
  </si>
  <si>
    <t xml:space="preserve">MANTENIMIENTO PREVENTIVO Y CORRECTIVO AIRE ACONDICIONADO </t>
  </si>
  <si>
    <t>6,247,500 COP</t>
  </si>
  <si>
    <t>Antioquia - Medellín</t>
  </si>
  <si>
    <t xml:space="preserve">ANA CRISTINA ARBOLEDA TORRES </t>
  </si>
  <si>
    <t xml:space="preserve">MANTENIMIENTO DE MUEBLES </t>
  </si>
  <si>
    <t>Servicio de Limpieza y Mantenimiento Fotocopiadora</t>
  </si>
  <si>
    <t>294,168 COP</t>
  </si>
  <si>
    <t>Tolima - Ibagué</t>
  </si>
  <si>
    <t>LELIA ROSA LÓPEZ HERNÁNDEZ</t>
  </si>
  <si>
    <t>Servicio de Mantenimiento Aires Acondicionados</t>
  </si>
  <si>
    <t>833,000 COP</t>
  </si>
  <si>
    <t>Mantenimiento Aires Acondicionados</t>
  </si>
  <si>
    <t>2,481,150 COP</t>
  </si>
  <si>
    <t>Valle del Cauca - Cali</t>
  </si>
  <si>
    <t>GILIANA CANDELO CABEZAS</t>
  </si>
  <si>
    <t>Servicio de Instalación o Mantenimiento de aire acondicionado</t>
  </si>
  <si>
    <t>9,556,783 COP</t>
  </si>
  <si>
    <t>CARMEN EUGENIA CHARRIA</t>
  </si>
  <si>
    <t>Mantenimiento general de equipos de oficina</t>
  </si>
  <si>
    <t>1,745,887 COP</t>
  </si>
  <si>
    <t>MANTENIMIENTO AIRES ACONDICIONADOS</t>
  </si>
  <si>
    <t>3,048,000 COP</t>
  </si>
  <si>
    <t>La Guajira - Riohacha</t>
  </si>
  <si>
    <t>RICARDO MIGUEL HENRIQUEZ SALAS</t>
  </si>
  <si>
    <t>MANTENIMIENTO PLANTA ELEECTRICA</t>
  </si>
  <si>
    <t>3,241,560 COP</t>
  </si>
  <si>
    <t>Suministro agua en botellón</t>
  </si>
  <si>
    <t>2,000,000 COP</t>
  </si>
  <si>
    <t>MARLY JOHANA PINEDA M</t>
  </si>
  <si>
    <t>MANTENIMIENTO AIREAS ACONDICIONADOS</t>
  </si>
  <si>
    <t>4,098,360 COP</t>
  </si>
  <si>
    <t>3,689,000 COP</t>
  </si>
  <si>
    <t>Risaralda - Pereira</t>
  </si>
  <si>
    <t>JOSE ELIAS OVIEDO MURILLO</t>
  </si>
  <si>
    <t>COMPRA DE EXTINTORES</t>
  </si>
  <si>
    <t>1,000,000 COP</t>
  </si>
  <si>
    <t>Servicio de Mantenimientos de los aires acondicionados</t>
  </si>
  <si>
    <t>Sucre - Sincelejo</t>
  </si>
  <si>
    <t>JUAN CARLOS BEJARANO URIBE</t>
  </si>
  <si>
    <t>Servivio de Mantenimiento de la planta electrica</t>
  </si>
  <si>
    <t>588,336 COP</t>
  </si>
  <si>
    <t>contratación servicio de correo intermunicipal</t>
  </si>
  <si>
    <t>1,620,000 COP</t>
  </si>
  <si>
    <t>1,573,836 COP</t>
  </si>
  <si>
    <t>Huila - Neiva</t>
  </si>
  <si>
    <t>GINA PAOLA OSORIO RORIGUEZ -   CELMIRA HERRERA GONZALEZ</t>
  </si>
  <si>
    <t xml:space="preserve">contratación el servicio de mantenimiento de aires acondicionados </t>
  </si>
  <si>
    <t>2,826,521 COP</t>
  </si>
  <si>
    <t>Contración servicio de mantenimiento planta electrica</t>
  </si>
  <si>
    <t>2,142,316 COP</t>
  </si>
  <si>
    <t>2,142,317 COP</t>
  </si>
  <si>
    <t>Restauración y cambio de la formica de los muebles de la oficina de la sucursal Neiva</t>
  </si>
  <si>
    <t>9,582,118 COP</t>
  </si>
  <si>
    <t>Servicio de Mantenimiento y Reparaciones de aires acondicionados</t>
  </si>
  <si>
    <t>3,554,520 COP</t>
  </si>
  <si>
    <t>Córdoba - Montería</t>
  </si>
  <si>
    <t>PATRICIA ELENA MORALES</t>
  </si>
  <si>
    <t>Mantenimiento y Recarga de Extintores</t>
  </si>
  <si>
    <t>221,849 COP</t>
  </si>
  <si>
    <t>Cambio luminarias sucursal</t>
  </si>
  <si>
    <t>714,000 COP</t>
  </si>
  <si>
    <t>Boyacá - Tunja</t>
  </si>
  <si>
    <t>MARIA LEONOR MONTOYA AVELLA</t>
  </si>
  <si>
    <t xml:space="preserve">Servicio de correo intermunicipal y nacional </t>
  </si>
  <si>
    <t>10,000,000 COP</t>
  </si>
  <si>
    <t>6,855,474 COP</t>
  </si>
  <si>
    <t>1,672,009 COP</t>
  </si>
  <si>
    <t>1,672,010 COP</t>
  </si>
  <si>
    <t>Compra cafetera eléctrica</t>
  </si>
  <si>
    <t>595,000 COP</t>
  </si>
  <si>
    <t xml:space="preserve">SUMINISTRO DE FOTOCOPIAS PARA LICITACIONES </t>
  </si>
  <si>
    <t>980,000 COP</t>
  </si>
  <si>
    <t>Cauca - Popayán</t>
  </si>
  <si>
    <t>NORMA CRISTINA GONZALE MUÑOZ</t>
  </si>
  <si>
    <t>SUMINISTRO DE FOTOCOPIAS PARA AREA ADMINISTRATIVA</t>
  </si>
  <si>
    <t>350,000 COP</t>
  </si>
  <si>
    <t>MANTENIMIENTO DE AIRE ACONDICIONADO</t>
  </si>
  <si>
    <t>360,000 COP</t>
  </si>
  <si>
    <t>MANTENIMIENTO, SUMINISTRO E INSTALACION 8  TUBO  LED T8 * 9 W POLICARBONATO PARA 14 LAMPARAS DE 60-60</t>
  </si>
  <si>
    <t>INSTALACION DE (2) PERSIANAS EN LA SALA DE JUNTAS OFICINA SALA DE JUNTAS.</t>
  </si>
  <si>
    <t>1,450,000 COP</t>
  </si>
  <si>
    <t>Chocó - Quibdó</t>
  </si>
  <si>
    <t>Marcacion plana Carnets</t>
  </si>
  <si>
    <t>12,000,000 COP</t>
  </si>
  <si>
    <t xml:space="preserve">REALIZAR MANTENIMIENTO PREVENTIVO O CORRECTIVO CON SUMINISTRO DE REPUESTOS  DE LOS AIRES ACONDICIONADOS, CON UNA PERIODICIDAD TRIMESTRAL A LOS AIRES ACONDICIONADOS DE LA SUCURSAL YOPAL, LOS CUALES SON DOS AIRES TIPO SUSPENDIDO DE TECHO DE 60.000 BTU, MARCA LG, DOS AIRES TIPO MINI SPLIT DE 18.000 BTU MARCA GL MODELO VR182CL Y UN EQUIPO AIRE TIPO MINI SPLIT DE 9.000 BTU. MARCA LG MODELO SP092CM. </t>
  </si>
  <si>
    <t>3,922,240 COP</t>
  </si>
  <si>
    <t>Casanare - Yopal</t>
  </si>
  <si>
    <t>KARENN YELITZA CRUZ GOYENECHE</t>
  </si>
  <si>
    <t>REALIZAR TAPIZADOS DE MUEBLES DE LA PREVISORA S.A. SUCURSAL YOPAL</t>
  </si>
  <si>
    <t>1,122,494 COP</t>
  </si>
  <si>
    <t>FOTOCOPIAS</t>
  </si>
  <si>
    <t>797,300 COP</t>
  </si>
  <si>
    <t>Nariño - Pasto</t>
  </si>
  <si>
    <t>OSCAR IVAN ESTRADA PORTILLA</t>
  </si>
  <si>
    <t>MANTENIMIENTO PLANTA ELECTRICA</t>
  </si>
  <si>
    <t>788,970 COP</t>
  </si>
  <si>
    <t>MANTENIMIENTO AIRE ACONDICIONADO</t>
  </si>
  <si>
    <t>1,291,150 COP</t>
  </si>
  <si>
    <t>CONTRATAR LA MARCACION DE CARNET PARA ASEGURADOS POLIZAS AP</t>
  </si>
  <si>
    <t xml:space="preserve">Servicio procesamiento datos(carnet) </t>
  </si>
  <si>
    <t>10,950,000 COP</t>
  </si>
  <si>
    <t>Lelia Rosa López Hernández</t>
  </si>
  <si>
    <t>Impresión de carnets estudiantiles</t>
  </si>
  <si>
    <t>19,801,600 COP</t>
  </si>
  <si>
    <t>Osvaldo Eliecer Holguin Orduz</t>
  </si>
  <si>
    <t>Digitalizacion e impresión  Carnets Polizas Accidentes Personales</t>
  </si>
  <si>
    <t>Ricardo Miguel Henriquez salas</t>
  </si>
  <si>
    <t>Grabación y personalización carnet´s AP</t>
  </si>
  <si>
    <t>Servicio de transcripcion e impresión de los carnets de las pólizas de accidentes personales.</t>
  </si>
  <si>
    <t>Impresión de Carnets Estudiantiles</t>
  </si>
  <si>
    <t xml:space="preserve">LUIS EBER MADRIGAL RODRIGUEZ   </t>
  </si>
  <si>
    <t>CONTRATAR LA IMPRESIÓN DE CARNETS EN MATERIAL PVC PARA LOS ASEGURADOS DE LAS PÓLIZAS DE ACCIDENTES PERSONALES Y VIDA GRUPO EMITIDAS EN LA SUCURSAL YOPAL PARA LA VIGENCIA 2021</t>
  </si>
  <si>
    <t>ELABORACION DE CARNETS PARA LAS POLIZAS DE ACCIDENTES PERSONALES DE LA SUCURSAL POPAYAN</t>
  </si>
  <si>
    <t>3,899,600 COP</t>
  </si>
  <si>
    <t>3,900,000 COP</t>
  </si>
  <si>
    <t>Impresión de carnets para pólizas de AP y vida</t>
  </si>
  <si>
    <t>1,230,000 COP</t>
  </si>
  <si>
    <t>CLAUDIA ROCIO BOHORQUEZ FIGUEROA</t>
  </si>
  <si>
    <t>ADQUICISIÓN BOLSA DE HORAS ONBASE - NUEVOS DESARROLLOS (GIGA)</t>
  </si>
  <si>
    <t>673,194,151 COP</t>
  </si>
  <si>
    <t>219,998,088 COP</t>
  </si>
  <si>
    <t>Nelson Andrés Camacho</t>
  </si>
  <si>
    <t>Consultoria INTEROPERABILIDAD - HA</t>
  </si>
  <si>
    <t>833,000,000 COP</t>
  </si>
  <si>
    <t xml:space="preserve">Jimmy Pedroza </t>
  </si>
  <si>
    <t>Programa Arquitectura Empresarial</t>
  </si>
  <si>
    <t>RMS</t>
  </si>
  <si>
    <t>548,689,002 COP</t>
  </si>
  <si>
    <t>SALESFORCE</t>
  </si>
  <si>
    <t>1,206,600,285 COP</t>
  </si>
  <si>
    <t>Hernando Ramírez Ospina</t>
  </si>
  <si>
    <t xml:space="preserve">Formatos normativos </t>
  </si>
  <si>
    <t>41,021,556 COP</t>
  </si>
  <si>
    <t xml:space="preserve">SOATSOFT </t>
  </si>
  <si>
    <t>10,942,995 COP</t>
  </si>
  <si>
    <t>SIC</t>
  </si>
  <si>
    <t>218,521,485 COP</t>
  </si>
  <si>
    <t>SIAF</t>
  </si>
  <si>
    <t>98,572,148 COP</t>
  </si>
  <si>
    <t>SAS</t>
  </si>
  <si>
    <t>61,720,916 COP</t>
  </si>
  <si>
    <t>Lizzar Alfredo Rivas Quintero</t>
  </si>
  <si>
    <t>QUICSCORE</t>
  </si>
  <si>
    <t>47,663,091 COP</t>
  </si>
  <si>
    <t>PLATAFORMA DE APRENDIZAJE VIRTUAL</t>
  </si>
  <si>
    <t>4,585,293 COP</t>
  </si>
  <si>
    <t>MIDAS</t>
  </si>
  <si>
    <t>38,747,536 COP</t>
  </si>
  <si>
    <t>MANTENIMIENTO DE LA INTRANET  Y PORTAL WEB DE LA COMPAÑIA</t>
  </si>
  <si>
    <t>44,860,620 COP</t>
  </si>
  <si>
    <t>Daniel González Mendoza</t>
  </si>
  <si>
    <t>ISOLUCION</t>
  </si>
  <si>
    <t>33,145,318 COP</t>
  </si>
  <si>
    <t>GIGA COLOMBIA SAS</t>
  </si>
  <si>
    <t>1,025,329,867 COP</t>
  </si>
  <si>
    <t>CERT - TAX</t>
  </si>
  <si>
    <t>14,672,855 COP</t>
  </si>
  <si>
    <t>BPM  (BIZAGI) - MANT. SOFTWARE</t>
  </si>
  <si>
    <t>50,758,828 COP</t>
  </si>
  <si>
    <t>LICENCIAS ORACLE (VAR, CONSICO, PORFIN)</t>
  </si>
  <si>
    <t>69,020,000 COP</t>
  </si>
  <si>
    <t>Solicitadas</t>
  </si>
  <si>
    <t>Jimmy Albornoz</t>
  </si>
  <si>
    <t>LICENCIAS ORACLE OIG</t>
  </si>
  <si>
    <t>250,788,065 COP</t>
  </si>
  <si>
    <t>ANTIVIRUS EDR</t>
  </si>
  <si>
    <t>281,310,633 COP</t>
  </si>
  <si>
    <t>Lorena Pedroza</t>
  </si>
  <si>
    <t>OTROS ACTIVOS HADWARE FUNCIONAMIENTO DE  RED (Videocamaras)</t>
  </si>
  <si>
    <t>SWITCHES</t>
  </si>
  <si>
    <t>Manuel Cárdenas</t>
  </si>
  <si>
    <t>MANTENIMIENTO DE LA RED LAN</t>
  </si>
  <si>
    <t>425,394,762 COP</t>
  </si>
  <si>
    <t>MANT. PREVENTIVO, CORRECTIVO Y PARTES PARA EQUIPOS DE COMPUTO</t>
  </si>
  <si>
    <t>24,254,399 COP</t>
  </si>
  <si>
    <t>OUTSORCING DE IMPRESIÓN</t>
  </si>
  <si>
    <t>1,689,800,000 COP</t>
  </si>
  <si>
    <t>154,700,000 COP</t>
  </si>
  <si>
    <t>Angel Andrés Neira</t>
  </si>
  <si>
    <t>SUSCRIPCIÓN OFFICE 365</t>
  </si>
  <si>
    <t>3,704,213,218 COP</t>
  </si>
  <si>
    <t>779,620,329 COP</t>
  </si>
  <si>
    <t>MANTENIMIENTO VOZ IP (Hardware)</t>
  </si>
  <si>
    <t>272,807,500 COP</t>
  </si>
  <si>
    <t>SISTEMA DE GESTIÓN DE IDENTIDADES</t>
  </si>
  <si>
    <t>328,482,169 COP</t>
  </si>
  <si>
    <t>41,060,272 COP</t>
  </si>
  <si>
    <t>SEGURIDAD DE LA INFORMACION - G. TECNOLOGIAServicios asociados a seguridad de la Información</t>
  </si>
  <si>
    <t>393,609,571 COP</t>
  </si>
  <si>
    <t>Campus virtual</t>
  </si>
  <si>
    <t>Consultoría para definir retención de la información digital en medios magnéticos</t>
  </si>
  <si>
    <t>Victor Robayo</t>
  </si>
  <si>
    <t>Bodyshoping -Migrar ISOLUCION</t>
  </si>
  <si>
    <t>SISTEMA GRABACION DE LLAMADAS CON OPERADOR DIFERENTE</t>
  </si>
  <si>
    <t>IPv6 - DERECHO LACNIC</t>
  </si>
  <si>
    <t>3,628,072 COP</t>
  </si>
  <si>
    <t>BIOMÉTRICOS PARA TRANSMISIÓN A ENTES DE CONTROL</t>
  </si>
  <si>
    <t>4,418,232 COP</t>
  </si>
  <si>
    <t>Asesoría implementación Teletrabajo</t>
  </si>
  <si>
    <t>50,000,000 COP</t>
  </si>
  <si>
    <t>Martha Lucia Gomez</t>
  </si>
  <si>
    <t>Compra de productos repostería</t>
  </si>
  <si>
    <t>41,669,596 COP</t>
  </si>
  <si>
    <t>Soraida Borda</t>
  </si>
  <si>
    <t>PLAN ESTRATÉGICO DE TALENTO HUMANO 2022</t>
  </si>
  <si>
    <r>
      <rPr>
        <b/>
        <sz val="14"/>
        <color theme="1"/>
        <rFont val="Century Gothic"/>
        <family val="2"/>
      </rPr>
      <t xml:space="preserve">Objetivo: </t>
    </r>
    <r>
      <rPr>
        <sz val="14"/>
        <color theme="1"/>
        <rFont val="Century Gothic"/>
        <family val="2"/>
      </rPr>
      <t xml:space="preserve">Contribuir en el mejoramiento de las capacidades, conocimientos, competencias y calidad de vida de los servidores de la Previsora S.A., planeando, desarrollando y evaluando la gestión del Talento Humano, a través de las estrategias establecidas para cada una de las etapas del ciclo de vida laboral de nuestros colaboradores y orientándolos al cumplimiento de los objetivos y metas de la Organización. De conformidad con la naturaleza Jurídica de esta Compañía y su régimen de personal, la Planeación Estratégica del Talento Humano contempla: el El Plan Institucional de Capacitación, el Plan de Incentivos institucionales y el Plan de Seguridad y Salud en el Trabajo.
</t>
    </r>
    <r>
      <rPr>
        <b/>
        <sz val="14"/>
        <color theme="1"/>
        <rFont val="Century Gothic"/>
        <family val="2"/>
      </rPr>
      <t xml:space="preserve">Política MIPG: </t>
    </r>
    <r>
      <rPr>
        <sz val="14"/>
        <color theme="1"/>
        <rFont val="Century Gothic"/>
        <family val="2"/>
      </rPr>
      <t>Gestión Estratégica del Talento Humano</t>
    </r>
  </si>
  <si>
    <t>Nº</t>
  </si>
  <si>
    <t>Objetivo Plan Estratégico Sectorial</t>
  </si>
  <si>
    <t>Objetivo Plan Estratégico Corporativo</t>
  </si>
  <si>
    <t>Descripción y Entregable</t>
  </si>
  <si>
    <t>Fecha Inicial Programada</t>
  </si>
  <si>
    <t>Fecha Final Programada</t>
  </si>
  <si>
    <t>Presupuesto (Fuente de Financiamiento)</t>
  </si>
  <si>
    <t>Cumplimiento del 100% de las actividades planeadas en el plan de capacitación 2022</t>
  </si>
  <si>
    <t>Cumplimiento del 100% de las actividades planeadas en el plan de incetivo 2022</t>
  </si>
  <si>
    <t>Cumplir con el Plan Anual de Seguridad y Salud en el Trabajo</t>
  </si>
  <si>
    <t>Cumplimiento del 100% de las actividades planeadas en el  Plan Anual de Seguridad y Salud en el Trabajo 2022</t>
  </si>
  <si>
    <t>El 90% de los funcionarios con evaluación del desempeño obtengan una calificación del 80% o mas.</t>
  </si>
  <si>
    <t>PLAN DE FORMACIÓN 2022
CRECIENDO - 
UNIVERSIDAD PREVISORA</t>
  </si>
  <si>
    <r>
      <rPr>
        <b/>
        <sz val="10"/>
        <rFont val="Century Gothic"/>
        <family val="2"/>
      </rPr>
      <t xml:space="preserve">Objetivo: </t>
    </r>
    <r>
      <rPr>
        <sz val="10"/>
        <rFont val="Century Gothic"/>
        <family val="2"/>
      </rPr>
      <t>Generar en la Compañía el crecimiento profesional de los colaboradores, el aumento en los niveles de productividad, el cumplimiento de metas y objetivos individuales a través de mecanismos para la formación, capacitación, definición, medición, desarrollo de metas y competencias individuales, así como la generación de planes de acción para el desarrollo organizacional de la Compañía.</t>
    </r>
  </si>
  <si>
    <t>Facultad</t>
  </si>
  <si>
    <t>Programa</t>
  </si>
  <si>
    <t xml:space="preserve">Objetivo </t>
  </si>
  <si>
    <t>Formador</t>
  </si>
  <si>
    <t>Modalidad</t>
  </si>
  <si>
    <t xml:space="preserve">Población a Impactar </t>
  </si>
  <si>
    <t>Duración (HRS)</t>
  </si>
  <si>
    <t># de Funcionarios</t>
  </si>
  <si>
    <t xml:space="preserve">CRONOGRAMA </t>
  </si>
  <si>
    <t>ALISTAMIENTO (Actividades de Preparación)</t>
  </si>
  <si>
    <t>EJECUCIÓN ACADÉMICA</t>
  </si>
  <si>
    <t>CAPACIDADES MEDULARES</t>
  </si>
  <si>
    <t>Gestión del Cambio</t>
  </si>
  <si>
    <t>Desarrollar la capacidad de adaptación de manera rápida y gestionar las acciones necesarias para asegurar la sostenibilidad de las mismas y la satisfacción de sus grupos de interes ante el cambio</t>
  </si>
  <si>
    <t>U Sabana</t>
  </si>
  <si>
    <t>Mixto</t>
  </si>
  <si>
    <t>Voluntario</t>
  </si>
  <si>
    <t>Funcionarios a Nivel Nal.</t>
  </si>
  <si>
    <t>De acuerdo al programa</t>
  </si>
  <si>
    <t>Funcionarios de Planta</t>
  </si>
  <si>
    <t>Enero - Mayo</t>
  </si>
  <si>
    <t>Entre 
Junio y Agosto</t>
  </si>
  <si>
    <t>Escuela de Habilidades Ofimáticas</t>
  </si>
  <si>
    <t>Fortalecer los conocimientos y competencias de la Compañía mediante el Uso y apropiación de Office 365 y sus herramientas</t>
  </si>
  <si>
    <t>Proveedor</t>
  </si>
  <si>
    <t>Línea</t>
  </si>
  <si>
    <t>Enero - Febrero</t>
  </si>
  <si>
    <t>Marzo - Noviembre</t>
  </si>
  <si>
    <t>Bienestar Laboral</t>
  </si>
  <si>
    <t>A tráves de diferentes procesos de formación mejorar el nivel en la calidad de vida de los funcionarios desde la satisfacción de sus necesidades de adaptación e integración social y laboral en temas tales como Política de Desconexión Laboral,SGSST
modelo EFR</t>
  </si>
  <si>
    <t>Mixta</t>
  </si>
  <si>
    <t>Su obligatoriedad está dada por el tipo  proceso de formación y según lo definido en el SSST y en el módelo Efr</t>
  </si>
  <si>
    <t>Estrategia 2022-2025</t>
  </si>
  <si>
    <t>Socializar a toda la Compañía la definición de la Estrategia 2022-2025</t>
  </si>
  <si>
    <t>Interno</t>
  </si>
  <si>
    <t>Virtual</t>
  </si>
  <si>
    <t>Marzo - Octubre</t>
  </si>
  <si>
    <t>Escenario Virtual de Aprendizaje - Reinducción
"Previsora Contigo en tu Camino"</t>
  </si>
  <si>
    <t xml:space="preserve">Fortalecer los conocimientos de la organización a través de los Cursos Normativos enmarcados en el Proceso de Inducción y Reinducción:                                                              Inducción, Gobierno Corporativo, Ley Disciplinaria, Empresa Familiarmente Responsable (efr), Sistema de Gestión de Seguridad y Salud en el Trabajo (SG-SST),  Responsabilidad Social Empresarial (RSE), Sistema de Administración del Riesgo Operativo (SARO), SARLAFT,  Plan de Continuidad del Negocio (PCN), Sistema de Atención al Consumidor Financiero (SAC), Curso Protección de Datos Personales, Sistema de Gestión Integral Isolución (SGI), Sistema de Control Interno (MECI), Código de Ética, Plan Institucional de Gestión Ambiental (PIGA).                                                                                                                                                                              </t>
  </si>
  <si>
    <t>Obligatorio</t>
  </si>
  <si>
    <t xml:space="preserve">Marzo - Diciembre </t>
  </si>
  <si>
    <t>Curso Seguridad de la Información</t>
  </si>
  <si>
    <t>Brindar mayor conocimiento sobre amenazas cibernéticas</t>
  </si>
  <si>
    <t>Actualizaciones Sector Hacienda</t>
  </si>
  <si>
    <t>Fortalecer conocimientos frente a Ley de _Trasparencia, Anticorrupción, Conflicto de Intereses, Lenguaje Claro y Código de Etica e Integridad
*Detección del Fraude</t>
  </si>
  <si>
    <t>Lenguaje Claro</t>
  </si>
  <si>
    <t>Fortalecer las habilidades comunicativas de los funcionarios frente a la atención el cliente interno y externo</t>
  </si>
  <si>
    <t>Enero - Marzo</t>
  </si>
  <si>
    <t xml:space="preserve">Abril - Diciembre </t>
  </si>
  <si>
    <t>Curso Introductorio de Seguros Generales</t>
  </si>
  <si>
    <t xml:space="preserve">Identificar los aspectos básicos y jurídicos del seguro, los deberes del tomador y/o asegurdor.                                                         </t>
  </si>
  <si>
    <t>Funcionarios nuevos a Nivel Nal.</t>
  </si>
  <si>
    <t>CAPACIDADES PARA EL DESEMPEÑO</t>
  </si>
  <si>
    <t xml:space="preserve">Análitica de Datos </t>
  </si>
  <si>
    <t>Fortalecer los conocimientos para la toma de decisiones apalancadas en un modelo de analítica de datos que trasciendan a toda la organización.</t>
  </si>
  <si>
    <t>Funcionarios a Nivel Nal.
Diferentes Areas de acuerdo a necesidad</t>
  </si>
  <si>
    <t>Abril - Noviembre</t>
  </si>
  <si>
    <t xml:space="preserve">Productos Previsora </t>
  </si>
  <si>
    <t xml:space="preserve">Fortalecer los conocimientos en los productos y servicios comercializados por la Compañía con el fin de fortalecer la propuesta de valor </t>
  </si>
  <si>
    <t>Enero - Septiembre</t>
  </si>
  <si>
    <t>Octubre - Noviembre</t>
  </si>
  <si>
    <t xml:space="preserve">Curso Conocimiento y Certificación de Delegación </t>
  </si>
  <si>
    <t xml:space="preserve">Contar con herramientas y el conocimiento necesario en cuanto a: Conceptos, políticas, principios y fundamentos jurídicos de los seguros. </t>
  </si>
  <si>
    <t>Directivos de Sucursales, profesionales y técnicos de Suscripción</t>
  </si>
  <si>
    <t>Febrero - Diciembre</t>
  </si>
  <si>
    <t>Innovación y Transformación Digital</t>
  </si>
  <si>
    <t xml:space="preserve">Desarrollar las competencias y habilidades digitales de los funcionarios para crear y mejorar productos y servicios, promover la eficiencia de la compañía y consolidar los factores de competitividad, </t>
  </si>
  <si>
    <t xml:space="preserve">Experiencia del Cliente </t>
  </si>
  <si>
    <t>Desarrollar conocimientos que permitan crear valor de manera apropiada, diferencial y continua para los clientes objetivo de Previsora</t>
  </si>
  <si>
    <t>Solvencia II e IFRS 17</t>
  </si>
  <si>
    <t>Actualizar a los funcionarios y alta dirección en el nuevo enfoque normativo de la NIIF 17 de contrato de seguros y Solvencia II, un esquema basado en riesgos y mayores seguimientos desde el Gobierno Corporativo.</t>
  </si>
  <si>
    <t>Directivos a nivel Nal., Comité de Presidencia, Gerencia Contable</t>
  </si>
  <si>
    <t xml:space="preserve">Formación Adicional </t>
  </si>
  <si>
    <t xml:space="preserve">Brindar y gestionar capacitaciones adicionales producto de cambios en los procesos o información de interes que se requiera difundir por las áreas. </t>
  </si>
  <si>
    <t>Congresos Foros y Seminarios</t>
  </si>
  <si>
    <t>Actualizar conocimientos y adquirir nuevas destrezas y habilidades que permitan una mejor adaptación al cambio y un desempeño eficiente en el entorno laboral.</t>
  </si>
  <si>
    <t>Funcionarios diferentes áreas de acuerdo a necesidad a Nivel Nal.</t>
  </si>
  <si>
    <t>De acuerdo a requerimieintos recibidos</t>
  </si>
  <si>
    <t>Enero - Noviembre</t>
  </si>
  <si>
    <t>CAPACIDADES HUMANAS</t>
  </si>
  <si>
    <t>Escuela de Liderazgo</t>
  </si>
  <si>
    <t>Gestionar las herramientas del Modelo de Liderazgo para promover el desarrollo de equipos de trabajo y facilitar el logro de los propósitos</t>
  </si>
  <si>
    <t xml:space="preserve">Lideres a Nivel Nal. </t>
  </si>
  <si>
    <t>Abril- Noviembre</t>
  </si>
  <si>
    <t>Competencias Comportamentales</t>
  </si>
  <si>
    <t>Fortalecer y desarrollar las competencias comportamentales requeridas para el cumplimiento de los objetivos organizacionales</t>
  </si>
  <si>
    <t>Febrero-Mayo</t>
  </si>
  <si>
    <t xml:space="preserve">Junio - Diciembre </t>
  </si>
  <si>
    <t>Cultura Resiliente</t>
  </si>
  <si>
    <t>PLAN INSTITUCIONAL DE INCENTIVOS 2022</t>
  </si>
  <si>
    <r>
      <t xml:space="preserve">Objetivo: </t>
    </r>
    <r>
      <rPr>
        <sz val="14"/>
        <rFont val="Estrangelo Edessa"/>
      </rPr>
      <t>Otorgar reconocimientos a los colaboradores de La Previsora por el buen desempeño, propiciando así una cultura de trabajo orientada a la calidad y productividad bajo un esquema de mayor compromiso con los objetivos de la organización</t>
    </r>
    <r>
      <rPr>
        <b/>
        <sz val="14"/>
        <rFont val="Estrangelo Edessa"/>
      </rPr>
      <t>.</t>
    </r>
  </si>
  <si>
    <t>CATEGORIA</t>
  </si>
  <si>
    <t>NOMBRE DE LA ACTIVIDAD</t>
  </si>
  <si>
    <t>DESCRIPCION DE LA ACTIVIDAD</t>
  </si>
  <si>
    <t>ÁREA LÍDER</t>
  </si>
  <si>
    <t>PREMIO</t>
  </si>
  <si>
    <t>INDIVIDUAL</t>
  </si>
  <si>
    <t>COLECTIVO</t>
  </si>
  <si>
    <t>FECHA DE REALIZACION</t>
  </si>
  <si>
    <t>MES DE PREMIACIÓN</t>
  </si>
  <si>
    <t>A QUIEN VA DIRIGIDO</t>
  </si>
  <si>
    <t>GESTION DEL DESEMPEÑO</t>
  </si>
  <si>
    <t>Reconocimiento Evaluación de Desempeño</t>
  </si>
  <si>
    <t>Se reconocerá el desempeño eficiente y sobresaliente por la calificación de evaluación de desempeño recibida durante el año inmediatamente anterior a los colaboradores que en su evaluación obtengan un puntaje superior al 95% y que hayan cumplido al 100% con su oferta de formación.
Premiación de las 40 personas por Desempeño</t>
  </si>
  <si>
    <t>GERENCIA DE TALENTO HUMANO - SUBGERENCIA DE DESARROLLO DE TALENTO HUMANO</t>
  </si>
  <si>
    <t>Bonos BigPass</t>
  </si>
  <si>
    <t>X</t>
  </si>
  <si>
    <t>01/06/22 - 30/06/2022</t>
  </si>
  <si>
    <t>julio</t>
  </si>
  <si>
    <t>Todos los colaboradores de la compañía</t>
  </si>
  <si>
    <t>DESARROLLO Y CULTURA</t>
  </si>
  <si>
    <t xml:space="preserve">Trivia ¿ que tanto conoces nuestro Sistema de Gestión Integral? </t>
  </si>
  <si>
    <t xml:space="preserve">Se realizó una trivía a través del Yammer con el fin de medir y reforzar conocimientos del Sistema de Gestión Integral a través de 10 preguntas donde se guiaba en que sitios podrían ser consultadas </t>
  </si>
  <si>
    <t xml:space="preserve">Gerencia de Innovación y Procesos / Subgerencia de Mejoramiento de Procesos </t>
  </si>
  <si>
    <t>Integridad al  Natural</t>
  </si>
  <si>
    <r>
      <rPr>
        <b/>
        <sz val="10"/>
        <color rgb="FF00B050"/>
        <rFont val="Arial"/>
        <family val="2"/>
      </rPr>
      <t xml:space="preserve">Semana de la Innovación “Soy la mejor versión de mí mismo”​: </t>
    </r>
    <r>
      <rPr>
        <sz val="10"/>
        <color rgb="FF000000"/>
        <rFont val="Arial"/>
        <family val="2"/>
      </rPr>
      <t>Proyecto que contribuya a fortalecer el bienestar organizacional, a través  de una actividad teórico-práctica enfocada en alternativas innovadoras que apalanquen el bienestar institucional, con apoyo del proveedor Plurum.</t>
    </r>
  </si>
  <si>
    <t>Subgerencia de Desarrollo de Talento Humano</t>
  </si>
  <si>
    <t>Puntos Compensar</t>
  </si>
  <si>
    <r>
      <rPr>
        <b/>
        <sz val="10"/>
        <color rgb="FF00B050"/>
        <rFont val="Arial"/>
        <family val="2"/>
      </rPr>
      <t>Almas Gemelas “Sumando esfuerzos”​:</t>
    </r>
    <r>
      <rPr>
        <sz val="10"/>
        <color rgb="FF000000"/>
        <rFont val="Arial"/>
        <family val="2"/>
      </rPr>
      <t xml:space="preserve"> Buscar personas en la organización con quien se compartan cosas en común. Se publican fotos de esas experiencias en un collage. Se busca fortalecer la camaradería y la comunicación</t>
    </r>
  </si>
  <si>
    <r>
      <rPr>
        <b/>
        <sz val="10"/>
        <color rgb="FF00B050"/>
        <rFont val="Arial"/>
        <family val="2"/>
      </rPr>
      <t xml:space="preserve">Reto de Honestidad “Más que una empresa, una familia”​: </t>
    </r>
    <r>
      <rPr>
        <sz val="10"/>
        <color rgb="FF000000"/>
        <rFont val="Arial"/>
        <family val="2"/>
      </rPr>
      <t>Entregar palabras a diferentes personas de un área  para que construyan frases, luego se unen las frases con otras áreas hasta formar un mensaje para la oganización. Se desea enfocar el mensaje  en el valor de la honestidad.</t>
    </r>
  </si>
  <si>
    <r>
      <rPr>
        <b/>
        <sz val="10"/>
        <color rgb="FF00B050"/>
        <rFont val="Arial"/>
        <family val="2"/>
      </rPr>
      <t>Dia de la Gratitud “Siempre Juntos, siempre adelante”:</t>
    </r>
    <r>
      <rPr>
        <sz val="10"/>
        <color rgb="FF000000"/>
        <rFont val="Arial"/>
        <family val="2"/>
      </rPr>
      <t xml:space="preserve"> Estrategia para potenciar los valores corporativos, el sentido de pertenencia y orgullo. Video de gratitud realizados  por los colaboradores</t>
    </r>
  </si>
  <si>
    <r>
      <rPr>
        <b/>
        <sz val="10"/>
        <color rgb="FF00B050"/>
        <rFont val="Arial"/>
        <family val="2"/>
      </rPr>
      <t xml:space="preserve">Reto Voluntariado “Las diferencias nos enriquecen”​: </t>
    </r>
    <r>
      <rPr>
        <sz val="10"/>
        <color rgb="FF000000"/>
        <rFont val="Arial"/>
        <family val="2"/>
      </rPr>
      <t>Realizando una convocatoria se conformará un grupo de participantes que serán entrendos en un curso de lenguaje de señas como actividad de inclusión y fortalecimiento del valor del respeto al otro.</t>
    </r>
  </si>
  <si>
    <t>08/07/22 - 07/10/2022</t>
  </si>
  <si>
    <r>
      <rPr>
        <b/>
        <sz val="10"/>
        <color rgb="FF00B050"/>
        <rFont val="Arial"/>
        <family val="2"/>
      </rPr>
      <t>Dia de la Salud Mental “No eres lo que logras, eres lo que superas”​:</t>
    </r>
    <r>
      <rPr>
        <sz val="10"/>
        <color rgb="FF000000"/>
        <rFont val="Arial"/>
        <family val="2"/>
      </rPr>
      <t xml:space="preserve"> Conferencia con un experto: Una mirada a la salud mental en Colombia.
Diseño Guia Didáctica sobre factores protectores, que nos permitan gestionar nuestra emocionalidad.</t>
    </r>
  </si>
  <si>
    <t>#SerExperiencia</t>
  </si>
  <si>
    <t>Satisfacción cliente</t>
  </si>
  <si>
    <t>Reconocimiento por servicio</t>
  </si>
  <si>
    <t>01/01/21 - 31/12/21</t>
  </si>
  <si>
    <t>Concurso para sensibilizar y aplicar técnicas de Lenguaje Claro en los documentos de la compañía.</t>
  </si>
  <si>
    <t>01/08/22 - 15/10/22</t>
  </si>
  <si>
    <t>TRANSFORMACION DIGITAL E INNOVACION</t>
  </si>
  <si>
    <t>¿Cómo vives la Transformación Digital?</t>
  </si>
  <si>
    <t>Generación de contenido creativo digital apoyado en aplicaciones y/o herramientas de edición fotográfica o video que den como resultado un videoclip, reels, podcast de máximo un minuto en el que se comparta, de forma individual, como se vive la transformación digital y se invite a la audiencia a sumarse al cambio en Previsora.</t>
  </si>
  <si>
    <t>Subgerencia de Transformación Digital</t>
  </si>
  <si>
    <t>25/03/22 - 20/04/22</t>
  </si>
  <si>
    <t>Ideas en acción para la transformación</t>
  </si>
  <si>
    <t>En equipos de 2 a 5 personas desarrollar en un formato predeterminado (por definir) una idea aplicando uno o más conceptos vistos en los diferentes espacios educativos de transformación e innovación y en donde se haga uso de herramientas colaborativas, open source o de uso común para mejorar los procesos identificados como retos u oportunidades de mejora potenciales.</t>
  </si>
  <si>
    <t>01/09/22 - 31/09/22</t>
  </si>
  <si>
    <t>Valora tu Data</t>
  </si>
  <si>
    <t>Buscamos Fortalecer la directriz # Decisiones con datos mediante actividades sensibilización que permitan a nuestros colaboradores apropiar conceptos y fundamentos de la analítica y el uso de la información para la toma de decisiones, incentivando el pensamiento orientado por los datos y la generación de oportunidades y decisiones para el negocio fundamentados en información, esto lo queremos lograr a traves de una actividad en la que en grupos de 2 o hasta 4 funcionarios, a través de un formato de recepción de casos de analítica, determinar el entendimiento de negocio, el entendimiento de los datos y el impacto que se visualiza si se llagará a desarrollar un modelo analítico a partir de los datos suministrados y definidos por el equipo de funcionarios.</t>
  </si>
  <si>
    <t>08/07/22 - 29/07/22</t>
  </si>
  <si>
    <t>#PropulsoresNOVA</t>
  </si>
  <si>
    <r>
      <rPr>
        <b/>
        <sz val="10"/>
        <color rgb="FF00B050"/>
        <rFont val="Arial"/>
        <family val="2"/>
      </rPr>
      <t>Trivia #PropulsoresNOVA:</t>
    </r>
    <r>
      <rPr>
        <sz val="10"/>
        <color rgb="FF000000"/>
        <rFont val="Arial"/>
        <family val="2"/>
      </rPr>
      <t xml:space="preserve"> Conformación del equipo con funcionarios de Previsora postulados por los lideres del cada área y que participarán del Programa #Propulsores NOVA durante el primer semestre de 2022.</t>
    </r>
  </si>
  <si>
    <t>Gerencia de Innovación y Procesos</t>
  </si>
  <si>
    <r>
      <rPr>
        <b/>
        <sz val="10"/>
        <color rgb="FF00B050"/>
        <rFont val="Arial"/>
        <family val="2"/>
      </rPr>
      <t>Laboratorios #PropulsoresNOVA:</t>
    </r>
    <r>
      <rPr>
        <sz val="10"/>
        <color rgb="FF000000"/>
        <rFont val="Arial"/>
        <family val="2"/>
      </rPr>
      <t xml:space="preserve"> Visita a los Laboratorios de Innovación de la Universidad de La Sabana para un taller práctico con base en un reto planteado por Previsora.</t>
    </r>
  </si>
  <si>
    <t>Propulsores NOVA</t>
  </si>
  <si>
    <t>Semana de la Creatividad y la Innovación</t>
  </si>
  <si>
    <r>
      <rPr>
        <b/>
        <sz val="10"/>
        <color rgb="FF00B050"/>
        <rFont val="Arial"/>
        <family val="2"/>
      </rPr>
      <t>Pensamiento de Diseño (Designó Thinking):</t>
    </r>
    <r>
      <rPr>
        <sz val="10"/>
        <color rgb="FF000000"/>
        <rFont val="Arial"/>
        <family val="2"/>
      </rPr>
      <t xml:space="preserve"> Actividad teórico-práctica enfocada en la metodología de Pensamiento de Diseño (Designó Thinking) y/o el pensamiento visual, con apoyo del proveedor OpenMind.</t>
    </r>
  </si>
  <si>
    <r>
      <rPr>
        <b/>
        <sz val="10"/>
        <color rgb="FF00B050"/>
        <rFont val="Arial"/>
        <family val="2"/>
      </rPr>
      <t>Cierre Semana de la C&amp;I 13 DE MAYO:</t>
    </r>
    <r>
      <rPr>
        <sz val="10"/>
        <color rgb="FF000000"/>
        <rFont val="Arial"/>
        <family val="2"/>
      </rPr>
      <t xml:space="preserve"> Concurso de creatividad que adelantará la Gerencia de Innovación en el marco de la Semana de la C&amp;i para el día viernes 13 de mayo.</t>
    </r>
  </si>
  <si>
    <t>Innovación Abierta</t>
  </si>
  <si>
    <t>Ejercicio de Innovación Abierta apalancado en la contratación de un proveedor especializado en metodologías de innovación con el fin de dar solución a un reto Previsora.</t>
  </si>
  <si>
    <t>Conexión NOVA</t>
  </si>
  <si>
    <t>Comunicación "Call to action" basada en el Programa de Innovación ejecutado durante el primer semestre en alianza con la Universidad de La Sabana</t>
  </si>
  <si>
    <t>Comunicación "Call to action" basada en el Sistema de Gestión de Innovación [SGI], sus hitos, avances y próximas tareas.</t>
  </si>
  <si>
    <t>Comunicación "Call to action" basada en el ejercicio de Innovación Abierta planeado para el segundo semestre del año, con sus retos y objetivos.</t>
  </si>
  <si>
    <t>Comunicación "Call to action" basada en el ranking de la ANDI, nuestra posición en las dos últimas vigencias, las actividades para mejorarla y objetivos a futuro.</t>
  </si>
  <si>
    <t>Comunicación "Call to action" basada en nuestro diccionario de Innovación NOVALingo. Dónde encontrarlo, para qué sirve y cómo utilizarlo en Previsora.</t>
  </si>
  <si>
    <t>Comunicación "Call to action" basada en el resumen de las principales actividades desarrolladas durante el año (Trivia Forms)</t>
  </si>
  <si>
    <t>NUESTRA ESTRATEGIA</t>
  </si>
  <si>
    <t>ESTRATEGIA CORPORATIVA 2022-2025</t>
  </si>
  <si>
    <r>
      <rPr>
        <b/>
        <sz val="10"/>
        <color rgb="FF00B050"/>
        <rFont val="Arial"/>
        <family val="2"/>
      </rPr>
      <t xml:space="preserve">Objetivo: </t>
    </r>
    <r>
      <rPr>
        <sz val="10"/>
        <color rgb="FF000000"/>
        <rFont val="Arial"/>
        <family val="2"/>
      </rPr>
      <t xml:space="preserve">Reforzar el portafolio estrategico de la Compañía 2022-2025. 
</t>
    </r>
    <r>
      <rPr>
        <b/>
        <sz val="10"/>
        <color rgb="FF00B050"/>
        <rFont val="Arial"/>
        <family val="2"/>
      </rPr>
      <t>Actividad:</t>
    </r>
    <r>
      <rPr>
        <sz val="10"/>
        <color rgb="FF000000"/>
        <rFont val="Arial"/>
        <family val="2"/>
      </rPr>
      <t xml:space="preserve"> Publicar cada viernes a través de Comunicaciones un test de 5 preguntas relacionadas con la planeación estratégica 2022-2025. 
Concurso por áreas.</t>
    </r>
  </si>
  <si>
    <t>GERENCIA DE PLANEACION</t>
  </si>
  <si>
    <t>12/08/2022,19/08/2022 y 26/08/2022.
09/09/2022, 16/09/2022
Y 23/09/2022</t>
  </si>
  <si>
    <t>Concurso con base en un test de personalidad, liderado por la Gerencia de Planeación, con el fin de reforzar la Directriz Estratégica #Innovación Aplicada (Presupuesto a cargo de Planeación)</t>
  </si>
  <si>
    <t>9/09/2022, 16/09/2022 y 23/09/2022</t>
  </si>
  <si>
    <t>PARTICIPACION EN EVENTOS</t>
  </si>
  <si>
    <t>PARTICIPACIÓN EN EVENTOS DEPORTIVA</t>
  </si>
  <si>
    <t xml:space="preserve">Realizar una actividad  de cierre en el mes de noviembre para todos los deportistas  en las diferentes disciplinas de entidades externas.
Para las personas que ocupen el primer - segundo y tercero  se les dará 100.000 y sino existe personas que no ocupen estas lugares se rifaran  5 premios de 100.000 entre todos los participantes </t>
  </si>
  <si>
    <t>Subgrencia Adminstración de Personal</t>
  </si>
  <si>
    <t>PLAN DE TRABAJO ANUAL EN SEGURIDAD Y SALUD EN EL TRABAJO 2022</t>
  </si>
  <si>
    <t>VERSIÓN: 3</t>
  </si>
  <si>
    <t xml:space="preserve">OBJETIVO </t>
  </si>
  <si>
    <t>META</t>
  </si>
  <si>
    <t>INDICADOR</t>
  </si>
  <si>
    <t>FÓRMULA</t>
  </si>
  <si>
    <t>PERIODICIDAD DE MEDICIÓN</t>
  </si>
  <si>
    <t>Ejecutar  las actividades establecidas para el desarrollo del sistema de gestión de salud y seguridad en el trabajo</t>
  </si>
  <si>
    <t xml:space="preserve">Cumplimiento plan de trabajo </t>
  </si>
  <si>
    <t>(No. De actividades desarrolladas/ No. De actividades programadas)*100</t>
  </si>
  <si>
    <t xml:space="preserve">Trimestral </t>
  </si>
  <si>
    <t>RECURSOS NECESARIOS</t>
  </si>
  <si>
    <r>
      <rPr>
        <b/>
        <sz val="12"/>
        <rFont val="Verdana"/>
        <family val="2"/>
      </rPr>
      <t>TECNOLOGICOS Y FISICOS :</t>
    </r>
    <r>
      <rPr>
        <sz val="12"/>
        <rFont val="Verdana"/>
        <family val="2"/>
      </rPr>
      <t xml:space="preserve">Elementos tecnológicos y de proyección (televisores, teléfonos, internet, aplicaciones entre otros). Salas de reuniones, Consultorio y  Auditorio, Aplicación Teams </t>
    </r>
  </si>
  <si>
    <r>
      <rPr>
        <b/>
        <sz val="12"/>
        <rFont val="Verdana"/>
        <family val="2"/>
      </rPr>
      <t>HUMANO</t>
    </r>
    <r>
      <rPr>
        <sz val="12"/>
        <rFont val="Verdana"/>
        <family val="2"/>
      </rPr>
      <t>: Capacitadores expertos en las diferentes temáticas a desarrollar (internos o externos), Profesional Bienestar, Profesional SST, Gerente y Subgerente de Talento Humano, Ejecutiva de cuenta y asesores de la ARL  POSITIVA,   Corredores de Seguro</t>
    </r>
  </si>
  <si>
    <t>CRONOGRAMA</t>
  </si>
  <si>
    <t>OBJETIVO DEL
SG-SST</t>
  </si>
  <si>
    <t xml:space="preserve">META </t>
  </si>
  <si>
    <t xml:space="preserve">ESTÁNDAR </t>
  </si>
  <si>
    <t>PROGRAMA O TEMA
RELACIONADO</t>
  </si>
  <si>
    <t xml:space="preserve">ACTIVIDADES </t>
  </si>
  <si>
    <t>FRECUENCIA</t>
  </si>
  <si>
    <t>TRIMESTRE I</t>
  </si>
  <si>
    <t>TRIMESTRE II</t>
  </si>
  <si>
    <t>TRIMESTRE III</t>
  </si>
  <si>
    <t>TRIMESTRE IV</t>
  </si>
  <si>
    <t>OBSERVACIONES</t>
  </si>
  <si>
    <t>ENE</t>
  </si>
  <si>
    <t>FEB</t>
  </si>
  <si>
    <t>MAR</t>
  </si>
  <si>
    <t>ABR</t>
  </si>
  <si>
    <t>MAY</t>
  </si>
  <si>
    <t>JUN</t>
  </si>
  <si>
    <t>JUL</t>
  </si>
  <si>
    <t>AGO</t>
  </si>
  <si>
    <t>SEP</t>
  </si>
  <si>
    <t>OCT</t>
  </si>
  <si>
    <t>NOV</t>
  </si>
  <si>
    <t>DIC</t>
  </si>
  <si>
    <t>P</t>
  </si>
  <si>
    <t>E</t>
  </si>
  <si>
    <t>Cumplir la normatividad nacional vigente aplicable en materia de riesgos laborales.</t>
  </si>
  <si>
    <t>Cumplir el plan de trabajo de SST
Ver despliegue estratégico y matriz de indicadores SST</t>
  </si>
  <si>
    <t xml:space="preserve">E1 RECURSOS </t>
  </si>
  <si>
    <t>RESPONSABILIDADES</t>
  </si>
  <si>
    <t>Actualizar designacion del Responsable de SST en casa matriz.  Divulgar las responsabilidades en SST a todos los niveles</t>
  </si>
  <si>
    <t xml:space="preserve">Subgerente Administración de Personal Responsable del  SGSST </t>
  </si>
  <si>
    <t>ANUAL</t>
  </si>
  <si>
    <t>PRESUPUESTO</t>
  </si>
  <si>
    <t>Realizar seguimiento al presupuesto</t>
  </si>
  <si>
    <t>SEMESTRAL</t>
  </si>
  <si>
    <t>SEGURIDAD SOCIAL</t>
  </si>
  <si>
    <t>Solicitar a revisoria fiscal certificacion de pago de aportes de SS</t>
  </si>
  <si>
    <t>COPASST</t>
  </si>
  <si>
    <t>Acompañamiento a reuniones mensuales</t>
  </si>
  <si>
    <t>MENSUAL</t>
  </si>
  <si>
    <t xml:space="preserve">Nombramiento vigencia 2022-2024 </t>
  </si>
  <si>
    <t>CADA DOS AÑOS</t>
  </si>
  <si>
    <t xml:space="preserve">COMITÉ DE CONVIVENCIA LABORAL </t>
  </si>
  <si>
    <t>Solicitar actas de reunion e informes de gestion</t>
  </si>
  <si>
    <t>TRIMESTRAL</t>
  </si>
  <si>
    <t>CAPACITACION Y COMUNICACIONES</t>
  </si>
  <si>
    <t>Ver plan de capacitacion y comunicaciones</t>
  </si>
  <si>
    <t>Conservar evidencias de inducciones en SST</t>
  </si>
  <si>
    <t>Asegurar que se identifican los requisitos aplicables y se cumplen
Ver despliegue estratégico y matriz de indicadores SST</t>
  </si>
  <si>
    <t xml:space="preserve">E2 GESTION INTEGRAL DEL SG-SST </t>
  </si>
  <si>
    <t xml:space="preserve">POLITICA Y OBJETIVOS DEL SG SST </t>
  </si>
  <si>
    <t>Divulgar la Politica y objetivos del SG</t>
  </si>
  <si>
    <t>EVALUACION DEL SG</t>
  </si>
  <si>
    <t>Reportar evaluacion de estandares minimos del SG SST ante el Ministerio de Trabajo y la ARL</t>
  </si>
  <si>
    <t>DOCUMENTACION</t>
  </si>
  <si>
    <t>Realizar actualizacion de los documentos y registros del SG</t>
  </si>
  <si>
    <t>RENDICION DE CUENTAS</t>
  </si>
  <si>
    <t xml:space="preserve">Realizar rendicion de cuentas sobre el desempeño de los trabajadores en SST </t>
  </si>
  <si>
    <t xml:space="preserve">NORMATIVIDAD VIGENTE EN SST </t>
  </si>
  <si>
    <t>Actualización de la Matriz Legal en SST</t>
  </si>
  <si>
    <t>Evaluacion de cumplimiento legal</t>
  </si>
  <si>
    <t>CONRATISTAS</t>
  </si>
  <si>
    <t>Revision del procedimiento, actualizacion de la relación de los proveedores</t>
  </si>
  <si>
    <t>Socialización de las responsabilidades en SST a los Supervisores de Contrato de Previsora</t>
  </si>
  <si>
    <t>Seguimiento al  cumplimiento de SST por parte de los Proveedores  clase de riesgo IV y V</t>
  </si>
  <si>
    <t>Conforme se requiera</t>
  </si>
  <si>
    <t>Induccion a proveedores nuevos</t>
  </si>
  <si>
    <t>Evaluacion a proveedores en materia de Seguridad y Salud en el Trabajo, clase de riesgo IV y V</t>
  </si>
  <si>
    <t>GESTION DE CAMBIO</t>
  </si>
  <si>
    <t>Realizar seguimiento al reporte de los cambios presentados</t>
  </si>
  <si>
    <t>Prevenir la ocurrencia de accidentes y enfermedades laborales</t>
  </si>
  <si>
    <t>Alcanzar los resultados de AT y EL propuestos
 Ver despliegue estratégico y matriz de indicadores de SST</t>
  </si>
  <si>
    <t xml:space="preserve">E3 GESTIÓN DE LA SALUD </t>
  </si>
  <si>
    <t xml:space="preserve">PROGRAMA DE VIGILANCIA EPIDEMIOLOGICA OSTEOMUSCULAR </t>
  </si>
  <si>
    <t>Actualización del Programa de Vigilancia Epidemiologica Osteomuscular y Plan de acción</t>
  </si>
  <si>
    <t>Aplicación de prueba tamiz y morbilidad sentida, diagnostico</t>
  </si>
  <si>
    <t xml:space="preserve">Consolidación de información de condiciones medicas osteomusculares de los funcionarios de acuerdo a los examenes y calificaciones </t>
  </si>
  <si>
    <t>Intervención a funcionarios que manifiesten sintomatologia osteomuscular en casa u oficina, inspección a su puesto de trabajo con fisioterapeuta.</t>
  </si>
  <si>
    <t xml:space="preserve">Entrega de elementos de confort Casa Matriz y Sucursales </t>
  </si>
  <si>
    <t xml:space="preserve">Campañas de Prevención de Riesgo Biomecanico, PAUSAS ACTIVAS </t>
  </si>
  <si>
    <t xml:space="preserve">PROGRAMA DE VIGILANCIA EPIDEMIOLOGICA PSICOSOCIAL </t>
  </si>
  <si>
    <t>Actualización del Programa de Vigilancia Epidemiologica Psicosocial y Plan de acción</t>
  </si>
  <si>
    <t>Aplicación de bateria psicosocial</t>
  </si>
  <si>
    <t>Intervención riesgo Psicosocial según resultados</t>
  </si>
  <si>
    <t>BIOSEGURIAD</t>
  </si>
  <si>
    <t>Seguimiento, actualizar y divulgación de medidas de bioseguridad</t>
  </si>
  <si>
    <t>Seguimiento a vacunacion</t>
  </si>
  <si>
    <t xml:space="preserve">TELETRABAJO </t>
  </si>
  <si>
    <t>Implementacion y seguimiento teletrabajo (Ver plan de implementacion)</t>
  </si>
  <si>
    <t xml:space="preserve">PYP. PROGRAMA ESTILOS DE VIDA SALUDABLE </t>
  </si>
  <si>
    <t xml:space="preserve">Actualizacion del programa para la intervención y prevención de Alcohol, tabaquismo y sustancias psicoactivas </t>
  </si>
  <si>
    <t xml:space="preserve"> </t>
  </si>
  <si>
    <t>Desarrollo de actividades de intervención</t>
  </si>
  <si>
    <t>Desarrollo Semana vida saludable a nivel nacional</t>
  </si>
  <si>
    <t xml:space="preserve">PERFIL SOCIODEMOGRAFICO </t>
  </si>
  <si>
    <t xml:space="preserve">Actualización de los datos para el Perfil Sociodemografico </t>
  </si>
  <si>
    <t xml:space="preserve">EVALUACIONES MEDICAS OCUPACIONALES </t>
  </si>
  <si>
    <t>Programación de examenes ocupacionales periodicos y notificacion de resultados, diagnostico de condiciones de salud</t>
  </si>
  <si>
    <t>Gestionar casos de presunta enfermedad laboral o común que requiera manejo y seguimiento específico.</t>
  </si>
  <si>
    <t>Revisión de la realización de examenes Post Incapacidad</t>
  </si>
  <si>
    <t xml:space="preserve">MECANISMOS DE VIGILANCIA DE CONDICIONES DE SALUD </t>
  </si>
  <si>
    <t>Caraterización del ausentismo</t>
  </si>
  <si>
    <t>Actualizar estadistica y seguimiento de EL y AT</t>
  </si>
  <si>
    <t>Mesas Laborales ARL POSITIVA</t>
  </si>
  <si>
    <t>REPORTE E INVESTIGACION AT/EL</t>
  </si>
  <si>
    <t xml:space="preserve">Acompañar las investigaciones junto con el equipo investigador cada vez que  se presente un evento AT/EL </t>
  </si>
  <si>
    <t>Realizar seguimiento a la ejecución de  los planes de accion de las no conformidades derivadas por AT/EL</t>
  </si>
  <si>
    <t>Asegurar la identificación, evaluación e intervención de los diferentes factores de riesgos y peligros significativos para la salud de los trabajadores.</t>
  </si>
  <si>
    <t>Medir y controlar los riesgos y realizar las inspecciones planeadas
Ver despliegue estratégico</t>
  </si>
  <si>
    <t xml:space="preserve">E4 GESTION DE LOS PELIGROS Y RIESGOS </t>
  </si>
  <si>
    <t xml:space="preserve">IPEVR - MATRICES DE PELIGROS </t>
  </si>
  <si>
    <t>Actualizar las matrices de peligros y riesgos</t>
  </si>
  <si>
    <t xml:space="preserve">Verificar la implementación de las acciones de intervención y control para los riesgos prioritrios (No aceptables y  Aceptables con Control) </t>
  </si>
  <si>
    <t xml:space="preserve">INSPECCIONES DE SEGURIDAD </t>
  </si>
  <si>
    <t>Ver Cronograma de inspecciones de Seguridad</t>
  </si>
  <si>
    <t>AUTOREPORTE</t>
  </si>
  <si>
    <t xml:space="preserve">Seguimiento de las situaciones reportadas a través del correo de seguridad y salud en el trabajo  Autoreporte de Actos y Condiciones Inseguras </t>
  </si>
  <si>
    <t>PREVENCION AT</t>
  </si>
  <si>
    <t>Ejecutar las actividades de prevencion de lesiones deportivas y caidas a nivel</t>
  </si>
  <si>
    <t>EPP</t>
  </si>
  <si>
    <t>Entrega de los EPP a personal area tecnica riesgo IV y V</t>
  </si>
  <si>
    <t>Prevenir la ocurrencia de accidentes y enfermedades laborales.</t>
  </si>
  <si>
    <t>Formular los planes de emergencia y probarlos
Ver matriz de indicadores de SST</t>
  </si>
  <si>
    <t>E5 GESTION DE AMENAZAS</t>
  </si>
  <si>
    <t>PLAN DE EMERGENCIAS</t>
  </si>
  <si>
    <t>Actualización y divulgacion de planes emergencias incluyendo planos, elementos de seguridad y brigadas</t>
  </si>
  <si>
    <t>Desarrollo de simulacros de emergencia</t>
  </si>
  <si>
    <t>Implementar acciones de mejora eficaces en los procesos que minimicen la recurrencia de errores.</t>
  </si>
  <si>
    <t>Realizar seguimiento y verificacion del SST 
Ver matriz de indicadores de SST</t>
  </si>
  <si>
    <t>E6 VERIFICACION DEL SG SST</t>
  </si>
  <si>
    <t>INDICADORES</t>
  </si>
  <si>
    <t>Calcular indicadores de SST y reportar al BSC</t>
  </si>
  <si>
    <t>Realizar seguimiento del plan SST/indicadores por parte de la Subgerencia</t>
  </si>
  <si>
    <t>REVISION POR LA DIRECCION</t>
  </si>
  <si>
    <t>Realizar Revisión por la dirección del SG SST</t>
  </si>
  <si>
    <t>AUDITORIA</t>
  </si>
  <si>
    <t>Atender auditoria interna del SG</t>
  </si>
  <si>
    <t>Implementar acciones de mejora 
Ver despliegue estratégico y matriz de indicadores de SST</t>
  </si>
  <si>
    <t>E7 MEJORAMIENTO</t>
  </si>
  <si>
    <t>ACCIONES PREVENTIVAS, CORRECTIVAS Y DE MEJORA</t>
  </si>
  <si>
    <t>Definicion y seguimiento las acciones preventivas y corrrectivas y de mejora derivadas de la gestion del SG SST</t>
  </si>
  <si>
    <t>CUMPLIMIENTO</t>
  </si>
  <si>
    <t>Total Programado</t>
  </si>
  <si>
    <t>Total Ejecutado</t>
  </si>
  <si>
    <t>%</t>
  </si>
  <si>
    <t>CONTROL DOCUMENTAL</t>
  </si>
  <si>
    <t>NOMBRE</t>
  </si>
  <si>
    <t>CARGO</t>
  </si>
  <si>
    <t>FIRMA</t>
  </si>
  <si>
    <t>ELABORACIÓN</t>
  </si>
  <si>
    <t xml:space="preserve">HEIDI TOUS GRANADOS/MARTHA LUCIA GOMEZ MEJIA </t>
  </si>
  <si>
    <t>Responsables del SG-SST</t>
  </si>
  <si>
    <t xml:space="preserve">VERIFICACIÓN </t>
  </si>
  <si>
    <t xml:space="preserve">LUZ MERY NARANJO CARDENAS - VERONICA TATIANA URRUTIA AGUIRRE </t>
  </si>
  <si>
    <t>Subgerente Administracion de personal-Gerente de Talento humano</t>
  </si>
  <si>
    <t xml:space="preserve">APROBACIÓN </t>
  </si>
  <si>
    <t xml:space="preserve">Secretaria Genereal </t>
  </si>
  <si>
    <t xml:space="preserve">
Observacion:  Las actividades son programadas a nivel nacional, el presente cronograma puede estar sujeto a modificaciones según sea necesario.</t>
  </si>
  <si>
    <t>PLAN ANTICORRUPCIÓN Y DE ATENCIÓN AL CIUDADANO 2022</t>
  </si>
  <si>
    <t>I CUATRIMESTRE</t>
  </si>
  <si>
    <t>II CUATRIMESTRE</t>
  </si>
  <si>
    <t>III CUATRIMESTRE</t>
  </si>
  <si>
    <t>Actividad del Plan No.</t>
  </si>
  <si>
    <t>Subactividad No.</t>
  </si>
  <si>
    <t>COMPONENTE</t>
  </si>
  <si>
    <t>ACTIVIDAD</t>
  </si>
  <si>
    <t>ENTREGABLE</t>
  </si>
  <si>
    <t>PLANEACIÓN</t>
  </si>
  <si>
    <t>Peso</t>
  </si>
  <si>
    <t>% Avance Cuatrimestre I</t>
  </si>
  <si>
    <t>% Avance Cuatrimestre II</t>
  </si>
  <si>
    <t>% Avance Cuatrimestre III</t>
  </si>
  <si>
    <t>% Avance I C</t>
  </si>
  <si>
    <t>Seguimiento I Cuatrimestre</t>
  </si>
  <si>
    <t>% Avance II C</t>
  </si>
  <si>
    <t>Seguimiento II Cuatrimestre</t>
  </si>
  <si>
    <t>% Avance III C</t>
  </si>
  <si>
    <t>Seguimiento III Cuatrimestre</t>
  </si>
  <si>
    <t>Peso Componente</t>
  </si>
  <si>
    <t>PRIMER COMPONENTE: Gestión de Riesgos de Corrupción</t>
  </si>
  <si>
    <t>Actualización del Mapa de Riesgos de Corrupción de acuerdo con los cambios en los procesos.</t>
  </si>
  <si>
    <t>Mapa Actualizado y publicado en página Web, según el número de Procesos que presenten cambios</t>
  </si>
  <si>
    <t>HUMANOS, TECNOLÓGICOS, FÍSICOS Y FINANCIEROS</t>
  </si>
  <si>
    <t>Ejecutado</t>
  </si>
  <si>
    <t>No se han presentado cambios en los procesos, ni eventos de riesgos, por lo que se considere se deban hacer cambios en el mapa de riesgos.</t>
  </si>
  <si>
    <t>Programado</t>
  </si>
  <si>
    <t>Gestionar los casos reportados mediante los canales de denuncia</t>
  </si>
  <si>
    <t>Gestionar el 100% de los casos reportados.</t>
  </si>
  <si>
    <t>Los eventos que se han recibido a través de la Línea Ética se han atendido y los casos que ha sido necesario, se han enviado al proveedor de investigaciones. Para guardar la confidencialidad de estos casos se omite la entrega detallada de información sobre estos.</t>
  </si>
  <si>
    <t>Los eventos que se han recibido a través de la Línea Ética se han atendido y en los casos que ha sido necesario, se han enviado al proveedor de investigaciones. Para guardar la confidencialidad de estos casos se omite la entrega detallada de información sobre estos.</t>
  </si>
  <si>
    <r>
      <rPr>
        <b/>
        <sz val="11"/>
        <color theme="1"/>
        <rFont val="Calibri"/>
        <family val="2"/>
        <scheme val="minor"/>
      </rPr>
      <t>GERENCIA DE INNOVACIÓN Y PROCESOS</t>
    </r>
    <r>
      <rPr>
        <sz val="11"/>
        <color theme="1"/>
        <rFont val="Calibri"/>
        <family val="2"/>
        <scheme val="minor"/>
      </rPr>
      <t xml:space="preserve"> / GERENCIA DE RIESGOS / VP COMERCIAL / GERENCIA DE TALENTO HUMANO / GERENCIA DE SERVICIO / OFICINA DE CONTROL INTERNO DISCIPLINARIO / JEFE OFICINA MERCADEO Y PUBLICIDAD / SECRETARÍA GENERAL</t>
    </r>
  </si>
  <si>
    <t>Revisar y actualizar el Manual de Políticas del Plan Anticorrupción y Atención al Ciudadano</t>
  </si>
  <si>
    <t>Manual actualizado con todos los componentes
Meta: 100% avance en la actualización del Manual a 31 de diciembre de 2022.</t>
  </si>
  <si>
    <t>El 28 de febrero se realizó la socialización con la Secretaría General, la Gerencia de Riesgos, la Gerencia de Servicio y la Oficina de Mercadeo y Publicidad de los lineamientos del DAFP para la construcción del Plan Anticorrupción en cada uno de sus componentes, entre ellos la Circular Externa 100-020 del 10 de diciembre de 2021 en la cual se imparten lineamientos a las entidades públicas para la formulación de las estrategias de racionalización de trámites, rendición de cuentas y servicio al ciudadano en el plan anticorrupción y de atención al ciudadano vigencia 2022. Lo anterior, en consecuencia de la necesidad que se tiene actualmente para actualizar el Manual con los temas que son resorte de Previsora, puntualmente Transparencia y Rendición de Cuentas. 
De igual manera, el 21 de enero se socializaron con la Secretaría General los temas de atención en cuanto a Transparencia. Así mismo, el 26 de abril con la Oficina de Mercadeo y Publicidad los temas de atención en cuanto a Rendición de Cuentas.</t>
  </si>
  <si>
    <t>Durante el segundo cuatrimestre la Gerencia de Innovación y Procesos finalizó la revisión del componente de Transparencia con la Secretaría General, dejando el Manual Anticorrupción ajustado en lo correspondiente. Dicho componente ya cuenta con el aval de la Secretaría General (ver evidencia en el Sharepoint)
De igual manera, se avanzó con la Oficina de Mercadeo en la revisión de los elementos clave para abordar la actualización y fortalecimiento del componente de Rendición de cuentas, el cual se finalizará en el último cuatrimestre.
Con los dos componentes fortalecidos se publicará en ISOLUCIÓN la versión actualizada del Manual, previa presentación a la Alta Dirección.</t>
  </si>
  <si>
    <t>JEFE OFICINA DE MERCADEO Y PUBLICIDAD, PROFESIONAL OFICINA MERCADEO Y PUBLICIDAD</t>
  </si>
  <si>
    <t>TERCER COMPONENTE: RENDICIÓN DE CUENTAS: Subcomponente 1
Informar avances y resultados de la gestión con calidad y en lenguaje comprensible</t>
  </si>
  <si>
    <t>Publicar el primer informe  periódico de rendición de cuentas corte a diciembre 2021 en la página web.</t>
  </si>
  <si>
    <t xml:space="preserve">La Oficina de Mercadeo realiza la consolidación y el diseño completo del Informe de Gestión </t>
  </si>
  <si>
    <t>Se efectuó publicación del informe de rendición de cuentas, el cual se encuentra colgado en el siguiente link. https://www.previsora.gov.co/previsora/sites/default/files/Informe-gestion-2021.pdf</t>
  </si>
  <si>
    <t>No aplica seguimiento en este periodo</t>
  </si>
  <si>
    <t>Publicar los resultados más importantes del primer semestre</t>
  </si>
  <si>
    <t>La Oficina de Mercadeo realiza la consolidación y el diseño completo de la información</t>
  </si>
  <si>
    <t>Se publicaron los resultados del primer semestre por Comunicaciones Corporativas. Ver evidencia en Sharepoint</t>
  </si>
  <si>
    <t>Divulgar los resultados de la Compañía en el año 2022 por vicepresidencias</t>
  </si>
  <si>
    <t>Se comunicarán los aspectos relevantes de la gestión de las diferentes áreas de la compañía, por medio de buena nota, Comunicaciones Corporativas, Yammer, redes sociales.</t>
  </si>
  <si>
    <t>En el primer trimestre se comunicaron varios resultados de las diferentes vicepresidencias de la Compañía.. (Ver evidencias)</t>
  </si>
  <si>
    <t>En el segundo trimestre se comunicaron varios resultados de las diferentes vicepresidencias de la Compañía.. (Ver evidencias)</t>
  </si>
  <si>
    <t>Resultados de alianzas comerciales estatales</t>
  </si>
  <si>
    <t>Comunicar los resultados obtenidos en conjunto</t>
  </si>
  <si>
    <t>Actividad a desarrollarse en el II Cuatrimestre de 2022</t>
  </si>
  <si>
    <t>Se comunicaron los avances realizados en cuanto a alianzas comerciales estatales por comunicaciones corporativas y buena nota.</t>
  </si>
  <si>
    <t>Carta del Presidente</t>
  </si>
  <si>
    <t>Se elaborará una carta gráfica del Presidente con los resultados más importantes y será enviada a todos los funcionarios, para realizarse su seguimiento en el próximo cuatrimestre</t>
  </si>
  <si>
    <t>Se publicó la carta del presidente por comunicaciones corporativas con los resultados más importantes de la compañía</t>
  </si>
  <si>
    <t>TERCER COMPONENTE: RENDICIÓN DE CUENTAS: Subcomponente 2
Desarrollar escenarios de diálogo de doble vía con la ciudadanía y sus organizaciones</t>
  </si>
  <si>
    <t>Promover el uso del Buzón abierto Previsora</t>
  </si>
  <si>
    <t>Se invitará a los funcionarios, que trimestralmente le envíen preguntas vía correo electrónico al presidente de la Compañía. Estas se responderán por medios de los canales oficiales internos o directamente al funcionario</t>
  </si>
  <si>
    <t>Se socializó el buzón a nivel interno</t>
  </si>
  <si>
    <t>Diseñar cronograma que identifica y define los espacios de diálogo presenciales (mesas de trabajo, foros, reuniones, etc.), y  virtuales complementarios (chat, videoconferencias, webinars, etc.), que se emplearán para rendir cuentas: 1) Sobre los temas de interés priorizados, y 2) Sobre la gestión general de la entidad.</t>
  </si>
  <si>
    <t xml:space="preserve">Divulgar cronograma que defina los espacios de diálogo presenciales y virtuales de rendición de cuentas </t>
  </si>
  <si>
    <t>Se diseñó el cronograma que identifica y define los espacios de diálogo presenciales (mesas de trabajo, foros, reuniones, etc.), y virtuales complementarios (chat, videoconferencias, webinars, etc.) que se emplearán para rendir cuentas: 1) Sobre los temas de interés priorizados, y 2) Sobre la gestión general de la entidad. (Ver evidencia en el Sharepoint)</t>
  </si>
  <si>
    <t>TERCER COMPONENTE: RENDICIÓN DE CUENTAS: Subcomponente 3
Responder a compromisos propuestos, evaluación y retroalimentación en los ejercicios de rendición de cuentas con acciones correctivas para mejora</t>
  </si>
  <si>
    <t>Diseñar una encuesta de satisfacción sobre la comunicación de resultados al interior de la compañía</t>
  </si>
  <si>
    <t>A través de forms, mercadeo solicitará el diligenciamiento de la encuesta y comunicará el resultado obtenido</t>
  </si>
  <si>
    <t>Se realizó la medición de la efectividad de la comunicación en el mes de julio (Ver evidencia).</t>
  </si>
  <si>
    <t xml:space="preserve">Diseñar formato interno de reporte de las actividades de rendición de cuentas que se realizarán en toda la entidad que como mínimo contenga: 
-Actividades realizadas
-Grupos de valor involucrados
-Temas y/o metas institucionales asociadas a las actividades realizadas de rendición de cuentas
- Observaciones, propuestas y recomendaciones  de los grupos de valor. 
- Resultado de la participación </t>
  </si>
  <si>
    <t>Este informe será publicado en la página web</t>
  </si>
  <si>
    <t>CUARTO COMPONENTE: MECANISMOS PARA MEJORAR LA ATENCIÓN AL CIUDADANO</t>
  </si>
  <si>
    <t>Encuestas de satisfacción Clientes y usuarios finales</t>
  </si>
  <si>
    <t>* ENCUESTA CLIENTE FINAL CON CORTE A MARZO 2022
https://app.powerbi.com/view?r=eyJrIjoiNTdiNTNmMDMtYTAxYi00MzVjLWJlY2EtOTFiNDJhZTBlNDY4IiwidCI6IjRjYTRjNjYxLTgzYjUtNDc1NS1hZjc5LWMwYzg0ZGI3NTJmMCIsImMiOjR9</t>
  </si>
  <si>
    <t>Encuestas de satisfacción intermediarios (Agentes y Agencias)</t>
  </si>
  <si>
    <t>Encuestas de servicio aplicadas y nivel de satisfacción de usuarios medido (aliados)
Indicador: número de encuestas realizadas con nivel de satisfacción medido.
Meta: 3 encuestas con corte 30 de diciembre (trimestral y posterior finalización de cada trimestre)</t>
  </si>
  <si>
    <t>*ENCUESTA ALIADO ESTRATEGICO: Resultado primer trimestre 2022
https://app.powerbi.com/view?r=eyJrIjoiMjIyNDRmNmYtNjM1Mi00NTk3LWI0YTQtNDcwYWIzZTlhYmVhIiwidCI6IjRjYTRjNjYxLTgzYjUtNDc1NS1hZjc5LWMwYzg0ZGI3NTJmMCIsImMiOjR9&amp;pageName=ReportSection</t>
  </si>
  <si>
    <t>*ENCUESTA ALIADO ESTRATEGICO: Resultado SEGUNDO trimestre 2022
https://app.powerbi.com/view?r=eyJrIjoiMjIyNDRmNmYtNjM1Mi00NTk3LWI0YTQtNDcwYWIzZTlhYmVhIiwidCI6IjRjYTRjNjYxLTgzYjUtNDc1NS1hZjc5LWMwYzg0ZGI3NTJmMCIsImMiOjR9&amp;pageName=ReportSection</t>
  </si>
  <si>
    <t>GERENCIA DE TALENTO HUMANO / GERENCIA DE SERVICIO</t>
  </si>
  <si>
    <t>Capacitación sobre temas relacionados con atención al cliente dirigida a los funcionarios de la compañía, acorde a los lineamientos del SAC y la Universidad Previsora</t>
  </si>
  <si>
    <t>Generar informes acerca del desarrollo de capacitaciones en Atención al Cliente
Indicador: Número de informes generados, con corte a 31 de diciembre de 2022.
Meta: 1</t>
  </si>
  <si>
    <t>Implementar incentivos para motivar la excelencia en la atención al cliente</t>
  </si>
  <si>
    <t>Informe de Incentivos aplicados relacionados con motivación a la excelencia en la atención al cliente
Indicador: Entrega de resultados, de manera semestral, antes de 31 de diciembre de 2022.
Meta: 1 Acta de socialización ante el Comité SAC de los reconocimientos realizados por Talento Humano, con corte a 30 de junio.</t>
  </si>
  <si>
    <t>Se entregaron los incentivos a las 4 áreas de Casa Matriz y 4 Sucursales que obtuvieron las mejores calificaciones en la encuesta de servicio 2021 y se socializó en el comité del SAC. Se esteblece que este incentivo se entrega anualmente.</t>
  </si>
  <si>
    <t>Realizar seguimiento permanente al comportamiento de las PQR y hacer reporte trimestral a la Superintendencia Financiera de Colombia e implementación del proyecto de SmartSupervisión de la SFC</t>
  </si>
  <si>
    <t>Generar Informes de seguimiento de PQR a la SFC
Indicador: Número de informes de seguimiento generados
Meta: 4 informes generados con corte 31 de diciembre de 2021, 31 de marzo de 2022, 30 de junio y 30 de septiembre de 2022 (Teniendo en cuenta nuevos lineamientos con el proyecto de SmartSupervision)</t>
  </si>
  <si>
    <t>*REPORTE PQR: se documentan evidencias de reporte a SFC y correos informativos a directivos de la compañía</t>
  </si>
  <si>
    <t>*REPORTE PQR: se documentan evidencias de reporte a SFC y correos informativos a directivos de la compañía
*cronograma y finalizacion proyecto Smart Supervision</t>
  </si>
  <si>
    <t>GERENCIA DE INNOVACION Y PROCESOS
SUBGERENCIA DE MEJORAMIENTO DE PROCESOS</t>
  </si>
  <si>
    <t>Socialización y articulación de la Matriz de partes interesadas de Previsora con el Sistema de Gestión Integral</t>
  </si>
  <si>
    <t xml:space="preserve">Realizar la socialización y articulación de la la Matriz de partes interesadas de Previsora a través de los canales disponibles por la organización y con los funcionarios de Previsora.
Indicador 1: No. Piezas de socialización. Peso 100%. Meta: 2 piezas con corte 31 de diciembre. </t>
  </si>
  <si>
    <t>Se realizó la primera pieza de la matriz de partes interesadas para profundizar su conocimiento en los colaboradores de la Entidad, la cual fue enviada a través de buena Nota y Yammer.</t>
  </si>
  <si>
    <r>
      <rPr>
        <b/>
        <sz val="11"/>
        <color theme="1"/>
        <rFont val="Calibri"/>
        <family val="2"/>
        <scheme val="minor"/>
      </rPr>
      <t>GERENCIA DE SERVICIO /</t>
    </r>
    <r>
      <rPr>
        <sz val="11"/>
        <color theme="1"/>
        <rFont val="Calibri"/>
        <family val="2"/>
        <scheme val="minor"/>
      </rPr>
      <t xml:space="preserve"> SECRETARIA GENERAL / GERENCIA DE TALENTO HUMANO / OFICINA DE MERCADEO Y PUBLICIDAD / GERENCIA DE INNOVACIÓN Y PROCESOS / GERENCIA JURÍDICA / TODOS LOS LIDERES DE COMPONENTES</t>
    </r>
  </si>
  <si>
    <t>Incorporación Lenguaje Claro en la Compañía</t>
  </si>
  <si>
    <t>Socializar y promover el Lenguaje Claro en la compañía
Indicador: Campaña de Lenguaje Claro, Concurso de Lenguaje Claro y promoción del Curso de Lenguaje Claro del DNP
Meta: 100% de cumplimiento de acuerdo al cronograma de la campaña</t>
  </si>
  <si>
    <t>Se inicia y ejecuta campaña de sensibilización Lenguaje Claro a la fecha con 82% de ejecución y concurso de Lenguaje Claro a la fecha con 57% de ejecución.</t>
  </si>
  <si>
    <t>Realizar seguimiento cuatrimestral a la ejecución del PAAC en el Comité Institucional de Gestión y Desempeño</t>
  </si>
  <si>
    <t>Realizar seguimiento trimestral al PAAC
Indicador: Actas de seguimiento generadas
Meta: 3 Actas generadas con corte 30 de abril, 30 de agosto y 30 de diciembre de 2022, de acuerdo con lo expuesto en el Comité de Gestión y Desempeño y las auditorías realizadas por la Oficina de Control Interno.</t>
  </si>
  <si>
    <t>El seguimiento se verá reflejado en el segundo cuatrimestre, dado que teniendo en cuanta la fecha del primer Comité de Gestión y Desempeño (27 de abril) no se contaba con el Acta del Comité para el seguimiento. A pesar de lo anterior, se deja como evidencia la presentación realizada en Comité del PAAC.</t>
  </si>
  <si>
    <t>El seguimiento correspondiente al segundo cuatrimestre se verá reflejado en el último cuatrimestre, según la revisión que se realice en la reunión de Revisión por la Dirección establecida para el 12 de septiembre.</t>
  </si>
  <si>
    <r>
      <rPr>
        <b/>
        <sz val="11"/>
        <color theme="1"/>
        <rFont val="Calibri"/>
        <family val="2"/>
        <scheme val="minor"/>
      </rPr>
      <t xml:space="preserve">GERENCIA DE SERVICIO 
</t>
    </r>
    <r>
      <rPr>
        <sz val="11"/>
        <color theme="1"/>
        <rFont val="Calibri"/>
        <family val="2"/>
        <scheme val="minor"/>
      </rPr>
      <t>SECRETARÍA GENERAL</t>
    </r>
  </si>
  <si>
    <t>QUINTO COMPONENTE: MECANISMOS PARA LA TRANSPARENCIA Y ACCESO A LA INFORMACIÓN</t>
  </si>
  <si>
    <t>Traducción de respuestas a clientes de PQRS a lenguaje claro</t>
  </si>
  <si>
    <t>Número de documentos traducidos
Indicador: Número de documentos traducidos / No. de documentos solicitados a través de la Gerencia de Servicio</t>
  </si>
  <si>
    <t>HUMANOS, OPERATIVO, TECNOLÓGICOS, FÍSICOS Y FINANCIEROS</t>
  </si>
  <si>
    <t>No se han recibido solicitudes.</t>
  </si>
  <si>
    <t>Asegurar la realización de Auditorías al Plan Anticorrupción y de Atención al Ciudadano (cuatrimestre)</t>
  </si>
  <si>
    <t>Informes de Auditorias (3)
Indicador: Auditoria Ejecutada/Auditoria Programada
Meta: 100% de cumplimiento de acuerdo al Progerama de Auditorias</t>
  </si>
  <si>
    <t>Actividad Nueva. No aplica seguimiento en este periodo</t>
  </si>
  <si>
    <t>La Oficina de Control Interno realizó la auditoría al PAAC correspondiente al 1 Cuatrimestre, a partir de la solicitud de información del 29 de abril de 2022 (Ver evidencia Sharepoint)
El resultado de la auditoría del segundo cuatrimestre se mostrará en el tercer cuatrimestre.</t>
  </si>
  <si>
    <t>Asegurar la presentación de los resultados de la Auditoria del Plan Anticorrupción y de Atención al Ciudadano (cuatrimestre)</t>
  </si>
  <si>
    <t>Informes de Auditorias socializados (3)
Indicador: Auditoria Ejecutada/Auditoria Programada
Meta: 100% de cumplimiento de acuerdo al Progerama de Auditorias</t>
  </si>
  <si>
    <t>La Oficina de Control Interno realizó la socialización del resultado de la auditoría al PAAC correspondiente al 1 Cuatrimestre, en la sesión del Comité de Auditoría del 18 de agosto de 2022. (Ver evidencia Sharepoint)
El resultado de la auditoría del segundo cuatrimestre se mostrará en el tercer cuatrimestre.</t>
  </si>
  <si>
    <t>OFICINA DE CONTROL INTERNO DISCIPLINARIO</t>
  </si>
  <si>
    <t>SEXTO COMPONENTE: INICIATIVAS ADICIONALES</t>
  </si>
  <si>
    <t>Capacitación sobre temas relacionados con derecho disciplinario convocadas por el Ministerio de Hacienda y Crédito Público</t>
  </si>
  <si>
    <t>Asistencia a capacitaciones 
Indicador: Número de asistencias a Capacitaciones sobre Derecho Disciplinario / Número de convocatorias a Capacitaciones sobre Derecho Disciplinario realizadas por el Ministerio de Hacienda y Crédito Público</t>
  </si>
  <si>
    <t xml:space="preserve">HUMANOS,  TECNOLÓGICOS, </t>
  </si>
  <si>
    <t>En el primer cuatrimestre el Ministerio de Hacienda y Crédito Público convocó a 3 sesiones del Colectivo de Derecho Disciplinario, a las cuales asistió la Oficina de Control Interno Disciplinario.</t>
  </si>
  <si>
    <t>En el segundo cuatrimestre el Ministerio de Hacienda y Crédito Público convocó a 2 sesiones del Colectivo de Derecho Disciplinario, a las cuales asistió la Oficina de Control Interno Disciplinario.</t>
  </si>
  <si>
    <t>SEXTO COMPONENTE: INICIATIVAS ADICIONALES - INTEGRIDAD</t>
  </si>
  <si>
    <t>Nivel de apropiación valores en un 80%: 
(Número de personas que contestaron entre 3 y 4 en la encuesta de apropiación de valores / Número Total de encuestas respondidas) * 100%</t>
  </si>
  <si>
    <t>HUMANOS,  TECNOLÓGICOS,  FINANCIEROS</t>
  </si>
  <si>
    <t>No se presenta avance debido a que la gestión realizada en el cuatrimestre corresponde a la estructuración del Plan de Trabajo y Plan de Comunicaciones.
No aplica seguimiento en este periodo.</t>
  </si>
  <si>
    <t xml:space="preserve"> En el segundo cuatrimestre se llevan a cabo las actividades de apropiación de los valores corporativos y se aplica la encuesta del primer semestre del nivel de apropiación de valores con un resultado de apropiación del 99,5%</t>
  </si>
  <si>
    <t>EJ</t>
  </si>
  <si>
    <t>PROG</t>
  </si>
  <si>
    <t>%C</t>
  </si>
  <si>
    <t>PLAN ESTRATÉGICO DE TECNOLOGÍAS DE LA INFORMACIÓN Y COMUNICACIONES - PETI 2022</t>
  </si>
  <si>
    <t>Proyecto Estratégico de T.I</t>
  </si>
  <si>
    <t>Migración Motor Base de Datos SISe 2G</t>
  </si>
  <si>
    <t>Actualización del motor de la base de datos del sistema Core SISE 2G.
Entregables: Puesta en Producción y Garantia</t>
  </si>
  <si>
    <t>Gerencia de T.I.</t>
  </si>
  <si>
    <t>RECURSOS HUMANOS
RECURSOS FINANCIEROS
RECUROS TECNOLÓGICOS</t>
  </si>
  <si>
    <t>Gobierno de Datos y Analitica (Consultoria)</t>
  </si>
  <si>
    <t>Realizar de una consultoría, donde se defina, diseñe y construya la hoja de ruta viable para la implementación estratégica de un modelo de Gobierno de Datos y Analítica de la compañía ajustado a sus necesidades y capacidades.
Entregables: 
Hoja de Ruta para la implentación (portafolio de proyectos)</t>
  </si>
  <si>
    <t>Gerencia de T.I.
Gerencia de Planeación</t>
  </si>
  <si>
    <t>Gobierno de T.I.</t>
  </si>
  <si>
    <t>Actualización de los principios, politicas y servicios de el Gobierno de T.I. bajo los nuevos lineamientos de la estrategia corporativa de la Previsora</t>
  </si>
  <si>
    <t>RECURSOS HUMANOS</t>
  </si>
  <si>
    <t>- Recurso Propios</t>
  </si>
  <si>
    <t>Portal WEB 2.0</t>
  </si>
  <si>
    <t>Prestación de los servicios de infraestructura, suscripción, diseño de experiencia, diseño web, migración, desarrollo web, estrategia SEO, actividades de Web Master, implementación y soporte del portal web y portal de aliados de La Previsora S.A sobre el sistema de gestión de contenidos Liferay DXP Cloud.
Entregables: 
1) Infraestructura y Licenciamiento del CMS
2) Diseño de la Experiencia Digital del Portal
3) Migración y Desarrollos del Portal
4) Pruebas, aceptación y paso a producción</t>
  </si>
  <si>
    <t>PLAN DE TRATAMIENTO DE RIESGOS DE SEGURIDAD Y PRIVACIDAD DE LA INFORMACIÓN 2022</t>
  </si>
  <si>
    <t>RIESGOS</t>
  </si>
  <si>
    <t xml:space="preserve">CONTROLES </t>
  </si>
  <si>
    <t>Total Riesgos</t>
  </si>
  <si>
    <t>Total de Riesgos en zona Aceptable</t>
  </si>
  <si>
    <t xml:space="preserve">Total de Riesgos en zona No Aceptable </t>
  </si>
  <si>
    <t xml:space="preserve">Tipo Tecnológico </t>
  </si>
  <si>
    <t xml:space="preserve">Tipo Estratégico </t>
  </si>
  <si>
    <t xml:space="preserve">Tipo Documental o Procedimental </t>
  </si>
  <si>
    <t>PLAN DE SEGURIDAD Y PRIVACIDAD DE LA INFORMACIÓN 2022</t>
  </si>
  <si>
    <t>Área Organizativa</t>
  </si>
  <si>
    <t>Nombre de la tarea</t>
  </si>
  <si>
    <t xml:space="preserve">Descripción </t>
  </si>
  <si>
    <t>Categoría / Proyecto</t>
  </si>
  <si>
    <t xml:space="preserve">Responsable de tarea </t>
  </si>
  <si>
    <t>Fecha Inicio</t>
  </si>
  <si>
    <t>Fecha Fin</t>
  </si>
  <si>
    <t xml:space="preserve">Fuente de Financiación </t>
  </si>
  <si>
    <t>Gerencia de Riesgos</t>
  </si>
  <si>
    <t>MEJORA CONTINUA</t>
  </si>
  <si>
    <t>Desarrollar actividades de sensibilización y capacitación en el SGSI y Ciberseguridad.</t>
  </si>
  <si>
    <t>Plan de Seguridad de la Información</t>
  </si>
  <si>
    <t>Gerente de Riesgos</t>
  </si>
  <si>
    <t>GRUPO: 'GASTOS TECNOLOGICOS                      RUBRO:  SEGURIDAD INFORMATICA Y ADMINISTRACION DE INFRAESTRUCTURA TECNOLOGICA SEGURIDAD INFORMATICA CONCEPTO: SEGURIDAD DE LA INFORMACION - G. RIESGO</t>
  </si>
  <si>
    <t>Diseñar y desarrollar una prueba de Ciberataque, documentando la respuesta, recuperación, reanudación de la operación en contingencia y restauración.</t>
  </si>
  <si>
    <t>Gerente de Riesgos/Gerente de Tecnología</t>
  </si>
  <si>
    <t>GRUPO: 'GASTOS TECNOLOGICOS                      RUBRO:  SEGURIDAD INFORMATICA Y ADMINISTRACION DE INFRAESTRUCTURA TECNOLOGICA SEGURIDAD INFORMATICA CONCEPTO: SEGURIDAD DE LA INFORMACION - G. RIESGO / G.TI</t>
  </si>
  <si>
    <t>Ejecutar un programa de evaluación de al menos 20 controles de los establecidos en el estándar ISO 27001 asociados a los procesos de la compañía.</t>
  </si>
  <si>
    <t>CONTEXTO PLAN DE SEGURIDAD Y PRIVACIDAD DE LA INFORMACIÓN</t>
  </si>
  <si>
    <r>
      <t>1</t>
    </r>
    <r>
      <rPr>
        <b/>
        <sz val="7"/>
        <color indexed="8"/>
        <rFont val="Century Gothic"/>
        <family val="2"/>
      </rPr>
      <t xml:space="preserve">       </t>
    </r>
    <r>
      <rPr>
        <b/>
        <sz val="11"/>
        <color indexed="8"/>
        <rFont val="Century Gothic"/>
        <family val="2"/>
      </rPr>
      <t xml:space="preserve"> OBJETIVO </t>
    </r>
  </si>
  <si>
    <t xml:space="preserve">El objetivo del Plan de Seguridad y Privacidad de la Información es establecer las diferentes actividades y tareas a realizar con el fin de mantener actualizado el Sistema de Gestión de Seguridad de la Información (SGSI) y el Modelo de Privacidad y Seguridad de la Información, en lo que respecta a sus componentes definidos, así como cerrar las brechas existentes que se han identificado con los diagnósticos realizados sobre su estado de madurez. </t>
  </si>
  <si>
    <r>
      <t>2</t>
    </r>
    <r>
      <rPr>
        <b/>
        <sz val="7"/>
        <color indexed="8"/>
        <rFont val="Century Gothic"/>
        <family val="2"/>
      </rPr>
      <t xml:space="preserve">       </t>
    </r>
    <r>
      <rPr>
        <b/>
        <sz val="11"/>
        <color indexed="8"/>
        <rFont val="Century Gothic"/>
        <family val="2"/>
      </rPr>
      <t>ALCANCE</t>
    </r>
  </si>
  <si>
    <t>Lo establecido como producto de las actividades y tareas definidas en el Plan, cobijan a toda la entidad, sus funcionarios, contratistas y terceros de la entidad.</t>
  </si>
  <si>
    <t>El escenario de tiempo para las actividades comprende loa años de 2019 y 2020.</t>
  </si>
  <si>
    <r>
      <t>3</t>
    </r>
    <r>
      <rPr>
        <b/>
        <sz val="7"/>
        <color indexed="8"/>
        <rFont val="Century Gothic"/>
        <family val="2"/>
      </rPr>
      <t xml:space="preserve">       </t>
    </r>
    <r>
      <rPr>
        <b/>
        <sz val="11"/>
        <color indexed="8"/>
        <rFont val="Century Gothic"/>
        <family val="2"/>
      </rPr>
      <t>TÉRMINOS Y DEFINICIONES</t>
    </r>
  </si>
  <si>
    <r>
      <t>Activos de información</t>
    </r>
    <r>
      <rPr>
        <sz val="11"/>
        <color indexed="8"/>
        <rFont val="Century Gothic"/>
        <family val="2"/>
      </rPr>
      <t>: Se considera como tal a la infraestructura de hardware y software en los que la información se procesa, se almacena o se transmite, la información que posee un valor y es necesaria para realizar los procesos misionales y de apoyo administrativo de la Entidad, los servicios computacionales y de comunicaciones. Se pueden clasificar de la siguiente manera:</t>
    </r>
  </si>
  <si>
    <r>
      <t>Ø</t>
    </r>
    <r>
      <rPr>
        <sz val="7"/>
        <color indexed="8"/>
        <rFont val="Century Gothic"/>
        <family val="2"/>
      </rPr>
      <t xml:space="preserve">  </t>
    </r>
    <r>
      <rPr>
        <b/>
        <sz val="11"/>
        <color indexed="8"/>
        <rFont val="Century Gothic"/>
        <family val="2"/>
      </rPr>
      <t>Electrónicos</t>
    </r>
    <r>
      <rPr>
        <sz val="11"/>
        <color indexed="8"/>
        <rFont val="Century Gothic"/>
        <family val="2"/>
      </rPr>
      <t>: Bases de datos, archivos, registros de auditoría, información de archivo, aplicaciones, herramientas de desarrollo y utilidades.</t>
    </r>
  </si>
  <si>
    <r>
      <t>Ø</t>
    </r>
    <r>
      <rPr>
        <sz val="7"/>
        <color indexed="8"/>
        <rFont val="Century Gothic"/>
        <family val="2"/>
      </rPr>
      <t xml:space="preserve">  </t>
    </r>
    <r>
      <rPr>
        <b/>
        <sz val="11"/>
        <color indexed="8"/>
        <rFont val="Century Gothic"/>
        <family val="2"/>
      </rPr>
      <t>Físicos</t>
    </r>
    <r>
      <rPr>
        <sz val="11"/>
        <color indexed="8"/>
        <rFont val="Century Gothic"/>
        <family val="2"/>
      </rPr>
      <t>: Documentos impresos, manuscritos y hardware.</t>
    </r>
  </si>
  <si>
    <r>
      <t>Ø</t>
    </r>
    <r>
      <rPr>
        <sz val="7"/>
        <color indexed="8"/>
        <rFont val="Century Gothic"/>
        <family val="2"/>
      </rPr>
      <t xml:space="preserve">  </t>
    </r>
    <r>
      <rPr>
        <b/>
        <sz val="11"/>
        <color indexed="8"/>
        <rFont val="Century Gothic"/>
        <family val="2"/>
      </rPr>
      <t>Servicios</t>
    </r>
    <r>
      <rPr>
        <sz val="11"/>
        <color indexed="8"/>
        <rFont val="Century Gothic"/>
        <family val="2"/>
      </rPr>
      <t>: Servicios computacionales y de comunicaciones.</t>
    </r>
  </si>
  <si>
    <r>
      <t>Ø</t>
    </r>
    <r>
      <rPr>
        <sz val="7"/>
        <color indexed="8"/>
        <rFont val="Century Gothic"/>
        <family val="2"/>
      </rPr>
      <t xml:space="preserve">  </t>
    </r>
    <r>
      <rPr>
        <b/>
        <sz val="11"/>
        <color indexed="8"/>
        <rFont val="Century Gothic"/>
        <family val="2"/>
      </rPr>
      <t>Personas</t>
    </r>
    <r>
      <rPr>
        <sz val="11"/>
        <color indexed="8"/>
        <rFont val="Century Gothic"/>
        <family val="2"/>
      </rPr>
      <t>: Incluyendo sus calificaciones, competencias y experiencia.</t>
    </r>
  </si>
  <si>
    <r>
      <t>Ø</t>
    </r>
    <r>
      <rPr>
        <sz val="7"/>
        <color indexed="8"/>
        <rFont val="Century Gothic"/>
        <family val="2"/>
      </rPr>
      <t xml:space="preserve">  </t>
    </r>
    <r>
      <rPr>
        <b/>
        <sz val="11"/>
        <color indexed="8"/>
        <rFont val="Century Gothic"/>
        <family val="2"/>
      </rPr>
      <t>Intangibles</t>
    </r>
    <r>
      <rPr>
        <sz val="11"/>
        <color indexed="8"/>
        <rFont val="Century Gothic"/>
        <family val="2"/>
      </rPr>
      <t>: Ideas, conocimiento, conversaciones.</t>
    </r>
  </si>
  <si>
    <r>
      <t>Amenaza</t>
    </r>
    <r>
      <rPr>
        <sz val="11"/>
        <color indexed="8"/>
        <rFont val="Century Gothic"/>
        <family val="2"/>
      </rPr>
      <t>: Causa potencial de un incidente no deseado, que puede provocar daños a un sistema o a la organización.</t>
    </r>
  </si>
  <si>
    <r>
      <t>Confidencialidad</t>
    </r>
    <r>
      <rPr>
        <sz val="11"/>
        <color indexed="8"/>
        <rFont val="Century Gothic"/>
        <family val="2"/>
      </rPr>
      <t>: Propiedad de la información de no ponerse a disposición o ser revelada a individuos, entidades o procesos no autorizados.</t>
    </r>
  </si>
  <si>
    <r>
      <t>Declaración de aplicabilidad</t>
    </r>
    <r>
      <rPr>
        <sz val="11"/>
        <color indexed="8"/>
        <rFont val="Century Gothic"/>
        <family val="2"/>
      </rPr>
      <t>: (en inglés Statement of Applicability; SOA). Documento que enumera los controles aplicados por el SGSI de la organización -tras el resultado de los procesos de evaluación y tratamiento de riesgos- y su justificación, así como la justificación de las exclusiones de controles del anexo A de ISO 27001.</t>
    </r>
  </si>
  <si>
    <r>
      <t>Disponibilidad</t>
    </r>
    <r>
      <rPr>
        <sz val="11"/>
        <color indexed="8"/>
        <rFont val="Century Gothic"/>
        <family val="2"/>
      </rPr>
      <t>: Propiedad de la información de estar accesible y utilizable cuando lo requiera una entidad autorizada.</t>
    </r>
  </si>
  <si>
    <r>
      <t>Dominio</t>
    </r>
    <r>
      <rPr>
        <sz val="11"/>
        <color indexed="8"/>
        <rFont val="Century Gothic"/>
        <family val="2"/>
      </rPr>
      <t>: Corresponde a cada uno de los aspectos que comprende o regula una norma técnica.</t>
    </r>
    <r>
      <rPr>
        <b/>
        <sz val="11"/>
        <color indexed="8"/>
        <rFont val="Century Gothic"/>
        <family val="2"/>
      </rPr>
      <t xml:space="preserve"> </t>
    </r>
  </si>
  <si>
    <r>
      <t>Gestión</t>
    </r>
    <r>
      <rPr>
        <sz val="11"/>
        <color indexed="8"/>
        <rFont val="Century Gothic"/>
        <family val="2"/>
      </rPr>
      <t xml:space="preserve"> </t>
    </r>
    <r>
      <rPr>
        <b/>
        <sz val="11"/>
        <color indexed="8"/>
        <rFont val="Century Gothic"/>
        <family val="2"/>
      </rPr>
      <t>de Riesgo</t>
    </r>
    <r>
      <rPr>
        <sz val="11"/>
        <color indexed="8"/>
        <rFont val="Century Gothic"/>
        <family val="2"/>
      </rPr>
      <t>: proceso de identificación y evaluación de riesgos y la toma de acciones efectivas para reducirlos a un nivel aceptable. Incluye la valoración de riesgos; análisis costo-beneficio de las acciones y controles de mitigación, y la selección, implementación y valoración de controles de seguridad</t>
    </r>
  </si>
  <si>
    <r>
      <t>Información</t>
    </r>
    <r>
      <rPr>
        <sz val="11"/>
        <color indexed="8"/>
        <rFont val="Century Gothic"/>
        <family val="2"/>
      </rPr>
      <t>: es todo aquel conjunto de datos organizados en poder de una entidad que posean valor para la misma, independientemente de la forma en que se guarde o transmita (escrita, en imágenes, oral, impresa en papel, almacenada electrónicamente, proyectada, enviada por correo, fax o e-mail, transmitida en conversaciones, etc.), de su origen (de la propia organización o de fuentes externas) o de la fecha de elaboración.</t>
    </r>
  </si>
  <si>
    <r>
      <t>Ingeniería social</t>
    </r>
    <r>
      <rPr>
        <sz val="11"/>
        <color indexed="8"/>
        <rFont val="Century Gothic"/>
        <family val="2"/>
      </rPr>
      <t>: consiste en la manipulación de las personas para que voluntariamente realicen actos que normalmente no harían.</t>
    </r>
  </si>
  <si>
    <r>
      <t>Integridad</t>
    </r>
    <r>
      <rPr>
        <sz val="11"/>
        <color indexed="8"/>
        <rFont val="Century Gothic"/>
        <family val="2"/>
      </rPr>
      <t>: Propiedad de la información relativa a su exactitud y completitud.</t>
    </r>
  </si>
  <si>
    <r>
      <t>Norma Técnica:</t>
    </r>
    <r>
      <rPr>
        <sz val="11"/>
        <color indexed="8"/>
        <rFont val="Century Gothic"/>
        <family val="2"/>
      </rPr>
      <t xml:space="preserve"> documento escrito, aprobado por un organismo reconocido y accesible al público. Para su elaboración se requiere el consenso de todas las partes interesadas (Fabricantes, administraciones, usuarios y consumidores, centros de investigación y laboratorios, asociaciones y colegios profesionales, agentes sociales, etc…)</t>
    </r>
  </si>
  <si>
    <t>Su objetivo es establecer los requisitos que deben cumplir los productos o servicios para asegurar su aptitud para el uso, seguridad, protección del producto, etc.</t>
  </si>
  <si>
    <t>Su aplicación acostumbra a ser voluntaria, pero puede ser declarada de cumplimiento obligatorio cuando una norma jurídica así lo establezca.</t>
  </si>
  <si>
    <t>Se identifica por unas siglas (UNE, EN, ISO, IEC, DIN, NT, BS, ASTM, etc.), un número y la fecha de publicación.</t>
  </si>
  <si>
    <r>
      <t>·</t>
    </r>
    <r>
      <rPr>
        <sz val="7"/>
        <color indexed="8"/>
        <rFont val="Century Gothic"/>
        <family val="2"/>
      </rPr>
      <t xml:space="preserve">         </t>
    </r>
    <r>
      <rPr>
        <b/>
        <sz val="11"/>
        <color indexed="8"/>
        <rFont val="Century Gothic"/>
        <family val="2"/>
      </rPr>
      <t>Norma técnica internacional</t>
    </r>
    <r>
      <rPr>
        <sz val="11"/>
        <color indexed="8"/>
        <rFont val="Century Gothic"/>
        <family val="2"/>
      </rPr>
      <t>: Es una norma adoptada por un organismo internacional de normalización, tal como ISO (Internacional Standard Organization), y que debe ser accesible al público.</t>
    </r>
  </si>
  <si>
    <r>
      <t>Riesgo</t>
    </r>
    <r>
      <rPr>
        <sz val="11"/>
        <color indexed="8"/>
        <rFont val="Century Gothic"/>
        <family val="2"/>
      </rPr>
      <t>: en el marco de la gestión de la seguridad de la información y de acuerdo con la ISO 27001, es la posibilidad de que una amenaza concreta pueda explotar una vulnerabilidad para causar una pérdida o daño en un activo de información. Suele considerarse como una combinación de la probabilidad de un evento y sus consecuencias.</t>
    </r>
  </si>
  <si>
    <r>
      <t>Seguridad de la información (según ISO 27001</t>
    </r>
    <r>
      <rPr>
        <sz val="11"/>
        <color indexed="8"/>
        <rFont val="Century Gothic"/>
        <family val="2"/>
      </rPr>
      <t>): conjunto de actividades orientadas a garantizar la confidencialidad, integridad y disponibilidad de la información, así como de los sistemas implicados en su tratamiento, dentro de una organización.</t>
    </r>
  </si>
  <si>
    <r>
      <t>SGSI</t>
    </r>
    <r>
      <rPr>
        <sz val="11"/>
        <color indexed="8"/>
        <rFont val="Century Gothic"/>
        <family val="2"/>
      </rPr>
      <t>: Sigla del Sistema de Gestión de la Seguridad de la Información. (ISMS en inglés, Information Security Management System). En caso de la DT, el SMGI está definido en la documentación relacionada con la AP Gobierno de la seguridad (documento marco y relacionados)</t>
    </r>
  </si>
  <si>
    <r>
      <t>Vulnerabilidad</t>
    </r>
    <r>
      <rPr>
        <sz val="11"/>
        <color indexed="8"/>
        <rFont val="Century Gothic"/>
        <family val="2"/>
      </rPr>
      <t>: Debilidad de un activo o control que puede ser explotada por una o más amenazas.</t>
    </r>
  </si>
  <si>
    <r>
      <t>4</t>
    </r>
    <r>
      <rPr>
        <b/>
        <sz val="7"/>
        <color indexed="8"/>
        <rFont val="Century Gothic"/>
        <family val="2"/>
      </rPr>
      <t xml:space="preserve">       </t>
    </r>
    <r>
      <rPr>
        <b/>
        <sz val="11"/>
        <color indexed="8"/>
        <rFont val="Century Gothic"/>
        <family val="2"/>
      </rPr>
      <t>CONTEXTO</t>
    </r>
  </si>
  <si>
    <t>El Ministerio de Hacienda estableció desde hace varios años el SGSI para la entidad, cuyos principales logros han sido:</t>
  </si>
  <si>
    <r>
      <t>·</t>
    </r>
    <r>
      <rPr>
        <sz val="7"/>
        <color indexed="8"/>
        <rFont val="Century Gothic"/>
        <family val="2"/>
      </rPr>
      <t xml:space="preserve">         </t>
    </r>
    <r>
      <rPr>
        <sz val="11"/>
        <color indexed="8"/>
        <rFont val="Century Gothic"/>
        <family val="2"/>
      </rPr>
      <t>Generación de Políticas de Seguridad alineadas con los dominios de la Norma ISO 27001:2013</t>
    </r>
  </si>
  <si>
    <r>
      <t>·</t>
    </r>
    <r>
      <rPr>
        <sz val="7"/>
        <color indexed="8"/>
        <rFont val="Century Gothic"/>
        <family val="2"/>
      </rPr>
      <t xml:space="preserve">         </t>
    </r>
    <r>
      <rPr>
        <sz val="11"/>
        <color indexed="8"/>
        <rFont val="Century Gothic"/>
        <family val="2"/>
      </rPr>
      <t>Capacitación en Metodología de Manejo de Riesgos de Seguridad Informática.</t>
    </r>
  </si>
  <si>
    <r>
      <t>·</t>
    </r>
    <r>
      <rPr>
        <sz val="7"/>
        <color indexed="8"/>
        <rFont val="Century Gothic"/>
        <family val="2"/>
      </rPr>
      <t xml:space="preserve">         </t>
    </r>
    <r>
      <rPr>
        <sz val="11"/>
        <color indexed="8"/>
        <rFont val="Century Gothic"/>
        <family val="2"/>
      </rPr>
      <t>Realizar un diagnóstico de la situación de la Entidad en materia de seguridad informática, topología de red, diseñar el modelo de seguridad</t>
    </r>
  </si>
  <si>
    <r>
      <t>·</t>
    </r>
    <r>
      <rPr>
        <sz val="7"/>
        <color indexed="8"/>
        <rFont val="Century Gothic"/>
        <family val="2"/>
      </rPr>
      <t xml:space="preserve">         </t>
    </r>
    <r>
      <rPr>
        <sz val="11"/>
        <color indexed="8"/>
        <rFont val="Century Gothic"/>
        <family val="2"/>
      </rPr>
      <t xml:space="preserve">Realizar una campaña de sensibilización dirigida a los funcionarios del MHCP, en donde se reforzaron los hallazgos respecto al desconocimiento de buenas prácticas en seguridad de la Información. </t>
    </r>
  </si>
  <si>
    <t>Posteriormente al establecimiento del SGSI, y teniendo en cuenta que el tema de seguridad es cambiante y dinámico, el entorno de riesgos que enfrenta una entidad cambia permanentemente, lo mismo que las amenazas y situaciones de vulnerabilidad, por lo que se han realizado revisiones y actualizaciones de las políticas de seguridad, incluyendo la actualización y/o definición de procedimientos asociados a las políticas de manera que se hagan operativas.</t>
  </si>
  <si>
    <t>Adicionalmente, se realizaron diagnósticos de identificación de brechas con base en consultorías y herramientas provistas por MinTic, así como análisis de vulnerabilidades y hacking ético, que le han permitido a la entidad establecer los temas en los cuales debe desarrollar actividades y tareas para mantener actualizado y vigente el Modelo de Privacidad y Seguridad de la Información existente.</t>
  </si>
  <si>
    <t>Estas actividades apuntan principalmente a frentes como:</t>
  </si>
  <si>
    <r>
      <t>1.</t>
    </r>
    <r>
      <rPr>
        <sz val="7"/>
        <color indexed="8"/>
        <rFont val="Century Gothic"/>
        <family val="2"/>
      </rPr>
      <t xml:space="preserve">    </t>
    </r>
    <r>
      <rPr>
        <sz val="11"/>
        <color indexed="8"/>
        <rFont val="Century Gothic"/>
        <family val="2"/>
      </rPr>
      <t>Revisión periódica de las Políticas de Seguridad de la Información, que implique no solo actualizar las políticas ya definidas sino la elaboración de nuevas y la generación de nuevos procedimientos y controles.</t>
    </r>
  </si>
  <si>
    <r>
      <t>2.</t>
    </r>
    <r>
      <rPr>
        <sz val="7"/>
        <color indexed="8"/>
        <rFont val="Century Gothic"/>
        <family val="2"/>
      </rPr>
      <t xml:space="preserve">    </t>
    </r>
    <r>
      <rPr>
        <sz val="11"/>
        <color indexed="8"/>
        <rFont val="Century Gothic"/>
        <family val="2"/>
      </rPr>
      <t>Implementación de Políticas y Controles, tanto sobre elementos de Plataforma computacional como sobre procesos y procedimientos.</t>
    </r>
  </si>
  <si>
    <r>
      <t>3.</t>
    </r>
    <r>
      <rPr>
        <sz val="7"/>
        <color indexed="8"/>
        <rFont val="Century Gothic"/>
        <family val="2"/>
      </rPr>
      <t xml:space="preserve">    </t>
    </r>
    <r>
      <rPr>
        <sz val="11"/>
        <color indexed="8"/>
        <rFont val="Century Gothic"/>
        <family val="2"/>
      </rPr>
      <t>Adquisición de servicios y herramientas de seguridad para fortalecer los esquemas de monitoreo, detección, análisis y mitigación de riesgos y amenazas, fortaleciendo las capacidades de la entidad para detectar y contener posibles incidentes de seguridad.</t>
    </r>
  </si>
  <si>
    <r>
      <t>4.</t>
    </r>
    <r>
      <rPr>
        <sz val="7"/>
        <color indexed="8"/>
        <rFont val="Century Gothic"/>
        <family val="2"/>
      </rPr>
      <t xml:space="preserve">    </t>
    </r>
    <r>
      <rPr>
        <sz val="11"/>
        <color indexed="8"/>
        <rFont val="Century Gothic"/>
        <family val="2"/>
      </rPr>
      <t>Campañas y jornadas de sensibilización, capacitación y concienciación de seguridad para funcionarios, contratistas y terceros.</t>
    </r>
  </si>
  <si>
    <r>
      <t>5.</t>
    </r>
    <r>
      <rPr>
        <sz val="7"/>
        <color indexed="8"/>
        <rFont val="Century Gothic"/>
        <family val="2"/>
      </rPr>
      <t xml:space="preserve">    </t>
    </r>
    <r>
      <rPr>
        <sz val="11"/>
        <color indexed="8"/>
        <rFont val="Century Gothic"/>
        <family val="2"/>
      </rPr>
      <t>Participación activa en el desarrollo y aplicación de lineamientos establecidos por entes estatales, tales como el Modelo nacional de Riesgos de Seguridad Digital e Infraestructuras Cibernéticas Críticas.</t>
    </r>
  </si>
  <si>
    <t>Las actividades definidas en el Plan se encuentran integradas dentro del Plan de Acción Institucional 2020.</t>
  </si>
  <si>
    <t>Etiquetas de fila</t>
  </si>
  <si>
    <t>Suma de EJECUCIÓN</t>
  </si>
  <si>
    <t>Encuestas de servicio aplicadas y nivel de satisfacción de usuarios medido (aliados)
Indicador: número de encuestas realizadas con nivel de satisfacción medido.
Meta: 3 encuestas trimestrales y posterior finalización de cada trimestre, con corte 30 de di</t>
  </si>
  <si>
    <t xml:space="preserve">Encuestas de servicio aplicadas y nivel de satisfacción de usuarios medido (cliente final)
Indicador: número de encuestas realizadas con nivel de satisfacción medido.
Meta: 11 encuestas con corte 30 de diciembre (mensualmente y posterior finalización de </t>
  </si>
  <si>
    <t>De acuerdo a la misionalidad de la entidad actualizar el portafolio de productos y servicios, y gestionar la publicación en los diferentes canales de comunicación, con el fin de orientar a los grupos de valor, y que tenga criterios de accesibilidad, leng</t>
  </si>
  <si>
    <t xml:space="preserve">Cumplimiento del Plan de Innovación y Gestión de Conocimiento </t>
  </si>
  <si>
    <t xml:space="preserve">Cumplimiento del Plan de Mantenimiento del SGI </t>
  </si>
  <si>
    <t>Cumplimiento proyectos estratégico componente tecnologico definidos en el PETI
(Ir Hoja 11. PETI)</t>
  </si>
  <si>
    <t>Ejecución del PAA
Nota: Estas actividades las debe definir la Gerencia de Contratación en el despliegue de este plan e informar a Ger. Innovación y Procesos
(Ir Hoja 03.  PAA)</t>
  </si>
  <si>
    <t>Ejecución del PAAC
Nota: Estas actividades las debe definir la Gerencia de Riesgos en el despliegue de este plan e informar a Ger. Innovación y Procesos
(Ir Hoja 10. PAAC)</t>
  </si>
  <si>
    <t>Ejecución del PAAC
Nota: Estas actividades las debe definir la Gerencia de Servicio en el despliegue de este plan e informar a Ger. Innovación y Procesos
(Ir Hoja 10. PAAC)</t>
  </si>
  <si>
    <t>Ejecución del PAAC
Nota: Estas actividades las debe definir la Oficina de Control Interno Disciplinario en el despliegue de este plan e informar a Ger. Innovación y Procesos
(Ir Hoja 10. PAAC)</t>
  </si>
  <si>
    <t>Ejecución del PAAC
Nota: Estas actividades las debe definir la Oficina de Mercadeo y Publicidad en el despliegue de este plan e informar a Ger. Innovación y Procesos
(Ir Hoja 10. PAAC)</t>
  </si>
  <si>
    <t xml:space="preserve">SEXTO COMPONENTE: INICIATIVAS ADICIONALES. Cumplimiento gestión del proyecto estratégico medición bajo el esquema de gestión de proyectos.
</t>
  </si>
  <si>
    <t>Ejecución del PSPI
Nota: Estas actividades las debe definir la Gerencia de Riesgos y la Gerencia de TI en el despliegue de este plan e informar a Ger. Innovación y Procesos
(Ir Hoja 13. PSPI)</t>
  </si>
  <si>
    <t>Ejecución del PTRSPI
Nota: Estas actividades las debe definir la Gerencia de Riesgos y la Gerencia de TI en el despliegue de este plan e informar a Ger. Innovación y Procesos
(Ir Hoja 12.  PTRSPI)</t>
  </si>
  <si>
    <t>Ejecución del PINAR
Nota: Estas actividades las debe definir la Subgerencia de Recursos Físicos en el despliegue de este plan e informar a Ger. Innovación y Procesos
(Ir Hoja 02. PINAR)</t>
  </si>
  <si>
    <t>Promedio del cumplimiento de la oferta de valor de indemnizaciones.</t>
  </si>
  <si>
    <t>(en blanco)</t>
  </si>
  <si>
    <t>Total general</t>
  </si>
  <si>
    <t>EJECUCIÓN</t>
  </si>
  <si>
    <t xml:space="preserve">Cumplir con el Plan de Innovación y Gestión de Conocimiento para cerrar brechas identificadas la medición del MIPG, y mantenimiento del Sistema de Gestión de Innovación de la compañía. </t>
  </si>
  <si>
    <t>Cumplimiento del Plan de Mantenimiento del SGI (Sistema de Gestión de la Innovación)</t>
  </si>
  <si>
    <t>Cumplimiento Promesa de Valor medida respecto al promedio del cumplimiento de promesa de valor en indemnizaciones:  (No. casos de indemnizaciones que cumplen la promesa de valor / Total de casos definidos de indemnizaciones en el periodo) x 100.</t>
  </si>
  <si>
    <t>Porcentaje de funcionarios del grupo Bicentenario con productos Previsora: 
(# de funcionarios con productos Previsora / 12.000 funcionarios).</t>
  </si>
  <si>
    <t>El 90% de los funcionarios con evaluación del desempeño obtnegan una calificación del 80% o 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</si>
</sst>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quot;\ #,##0.00;[Red]\-&quot;$&quot;\ #,##0.00"/>
    <numFmt numFmtId="165" formatCode="_-&quot;$&quot;\ * #,##0_-;\-&quot;$&quot;\ * #,##0_-;_-&quot;$&quot;\ * &quot;-&quot;_-;_-@_-"/>
    <numFmt numFmtId="166" formatCode="_-&quot;$&quot;\ * #,##0.00_-;\-&quot;$&quot;\ * #,##0.00_-;_-&quot;$&quot;\ * &quot;-&quot;??_-;_-@_-"/>
    <numFmt numFmtId="167" formatCode="_-* #,##0.00_-;\-* #,##0.00_-;_-* &quot;-&quot;??_-;_-@_-"/>
    <numFmt numFmtId="168" formatCode="_(* #,##0_);_(* \(#,##0\);_(* &quot;-&quot;??_);_(@_)"/>
    <numFmt numFmtId="169" formatCode="_(&quot;$&quot;\ * #,##0.00_);_(&quot;$&quot;\ * \(#,##0.00\);_(&quot;$&quot;\ * &quot;-&quot;??_);_(@_)"/>
    <numFmt numFmtId="170" formatCode="0.0%"/>
  </numFmts>
  <fonts count="118">
    <font>
      <sz val="11"/>
      <color theme="1"/>
      <name val="Calibri"/>
      <family val="2"/>
      <scheme val="minor"/>
    </font>
    <font>
      <sz val="11"/>
      <color rgb="FF000000"/>
      <name val="Calibri"/>
      <family val="2"/>
    </font>
    <font>
      <b/>
      <sz val="11"/>
      <color theme="0"/>
      <name val="Century Gothic"/>
      <family val="2"/>
    </font>
    <font>
      <sz val="8"/>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22"/>
      <color rgb="FF7F7F7F"/>
      <name val="Century Gothic"/>
      <family val="2"/>
    </font>
    <font>
      <b/>
      <sz val="36"/>
      <color theme="0"/>
      <name val="Calibri"/>
      <family val="2"/>
      <scheme val="minor"/>
    </font>
    <font>
      <b/>
      <sz val="12"/>
      <color theme="0"/>
      <name val="Century Gothic"/>
      <family val="2"/>
    </font>
    <font>
      <b/>
      <sz val="8"/>
      <name val="Century Gothic"/>
      <family val="2"/>
    </font>
    <font>
      <b/>
      <sz val="8"/>
      <color theme="0"/>
      <name val="Century Gothic"/>
      <family val="2"/>
    </font>
    <font>
      <b/>
      <sz val="18"/>
      <name val="Century Gothic"/>
      <family val="2"/>
    </font>
    <font>
      <b/>
      <sz val="18"/>
      <color rgb="FF000000"/>
      <name val="Century Gothic"/>
      <family val="2"/>
    </font>
    <font>
      <sz val="10"/>
      <color rgb="FF000000"/>
      <name val="Century Gothic"/>
      <family val="2"/>
    </font>
    <font>
      <u/>
      <sz val="11"/>
      <color theme="10"/>
      <name val="Calibri"/>
      <family val="2"/>
      <scheme val="minor"/>
    </font>
    <font>
      <sz val="18"/>
      <color theme="1"/>
      <name val="Calibri"/>
      <family val="2"/>
      <scheme val="minor"/>
    </font>
    <font>
      <sz val="11"/>
      <name val="Calibri"/>
      <family val="2"/>
      <scheme val="minor"/>
    </font>
    <font>
      <sz val="11"/>
      <color theme="1"/>
      <name val="Century Gothic"/>
      <family val="2"/>
    </font>
    <font>
      <b/>
      <sz val="28"/>
      <color theme="0"/>
      <name val="Calibri"/>
      <family val="2"/>
      <scheme val="minor"/>
    </font>
    <font>
      <b/>
      <sz val="40"/>
      <color theme="1"/>
      <name val="Century Gothic"/>
      <family val="2"/>
    </font>
    <font>
      <sz val="14"/>
      <color theme="1"/>
      <name val="Century Gothic"/>
      <family val="2"/>
    </font>
    <font>
      <b/>
      <sz val="14"/>
      <color theme="1"/>
      <name val="Century Gothic"/>
      <family val="2"/>
    </font>
    <font>
      <sz val="10"/>
      <name val="Century Gothic"/>
      <family val="2"/>
    </font>
    <font>
      <sz val="10.8"/>
      <color theme="1"/>
      <name val="Century Gothic"/>
      <family val="2"/>
    </font>
    <font>
      <b/>
      <sz val="48"/>
      <color theme="0"/>
      <name val="Calibri"/>
      <family val="2"/>
      <scheme val="minor"/>
    </font>
    <font>
      <b/>
      <sz val="12"/>
      <name val="Century Gothic"/>
      <family val="2"/>
    </font>
    <font>
      <b/>
      <sz val="18"/>
      <color theme="0"/>
      <name val="Century Gothic"/>
      <family val="2"/>
    </font>
    <font>
      <b/>
      <sz val="14"/>
      <color theme="0"/>
      <name val="Century Gothic"/>
      <family val="2"/>
    </font>
    <font>
      <u/>
      <sz val="14"/>
      <color theme="10"/>
      <name val="Century Gothic"/>
      <family val="2"/>
    </font>
    <font>
      <sz val="10"/>
      <color theme="1"/>
      <name val="Arial"/>
      <family val="2"/>
    </font>
    <font>
      <b/>
      <sz val="10"/>
      <color theme="1"/>
      <name val="Verdana"/>
      <family val="2"/>
    </font>
    <font>
      <b/>
      <sz val="10"/>
      <color theme="0"/>
      <name val="Verdana"/>
      <family val="2"/>
    </font>
    <font>
      <sz val="11"/>
      <color rgb="FF000000"/>
      <name val="Calibri"/>
      <family val="2"/>
      <scheme val="minor"/>
    </font>
    <font>
      <sz val="11"/>
      <color theme="1"/>
      <name val="Bradley Hand ITC"/>
      <family val="4"/>
    </font>
    <font>
      <b/>
      <sz val="10"/>
      <name val="Century Gothic"/>
      <family val="2"/>
    </font>
    <font>
      <b/>
      <sz val="8"/>
      <color theme="0"/>
      <name val="Arial"/>
      <family val="2"/>
    </font>
    <font>
      <sz val="8"/>
      <color theme="1"/>
      <name val="Gadugi"/>
      <family val="2"/>
    </font>
    <font>
      <b/>
      <sz val="9"/>
      <color theme="1"/>
      <name val="Arial"/>
      <family val="2"/>
    </font>
    <font>
      <sz val="9"/>
      <color theme="1"/>
      <name val="Arial"/>
      <family val="2"/>
    </font>
    <font>
      <sz val="8"/>
      <name val="Gadugi"/>
      <family val="2"/>
    </font>
    <font>
      <sz val="9"/>
      <color theme="1"/>
      <name val="Gadugi"/>
      <family val="2"/>
    </font>
    <font>
      <sz val="10"/>
      <color theme="1"/>
      <name val="Bradley Hand ITC"/>
      <family val="4"/>
    </font>
    <font>
      <b/>
      <sz val="14"/>
      <name val="Estrangelo Edessa"/>
    </font>
    <font>
      <sz val="14"/>
      <name val="Estrangelo Edessa"/>
    </font>
    <font>
      <sz val="10"/>
      <name val="Bradley Hand ITC"/>
      <family val="4"/>
    </font>
    <font>
      <sz val="10"/>
      <color theme="1"/>
      <name val="Gadugi"/>
      <family val="2"/>
    </font>
    <font>
      <sz val="10"/>
      <name val="Arial"/>
      <family val="2"/>
    </font>
    <font>
      <b/>
      <sz val="11"/>
      <name val="Verdana"/>
      <family val="2"/>
    </font>
    <font>
      <b/>
      <sz val="26"/>
      <color theme="1"/>
      <name val="Verdana"/>
      <family val="2"/>
    </font>
    <font>
      <b/>
      <sz val="11"/>
      <color theme="0"/>
      <name val="Verdana"/>
      <family val="2"/>
    </font>
    <font>
      <sz val="11"/>
      <name val="Verdana"/>
      <family val="2"/>
    </font>
    <font>
      <b/>
      <sz val="14"/>
      <color theme="0"/>
      <name val="Verdana"/>
      <family val="2"/>
    </font>
    <font>
      <sz val="12"/>
      <name val="Verdana"/>
      <family val="2"/>
    </font>
    <font>
      <sz val="12"/>
      <color theme="1"/>
      <name val="Verdana"/>
      <family val="2"/>
    </font>
    <font>
      <sz val="9"/>
      <name val="Verdana"/>
      <family val="2"/>
    </font>
    <font>
      <b/>
      <sz val="12"/>
      <name val="Verdana"/>
      <family val="2"/>
    </font>
    <font>
      <b/>
      <sz val="11"/>
      <color theme="1"/>
      <name val="Verdana"/>
      <family val="2"/>
    </font>
    <font>
      <sz val="11"/>
      <color theme="1"/>
      <name val="Verdana"/>
      <family val="2"/>
    </font>
    <font>
      <sz val="10"/>
      <name val="Verdana"/>
      <family val="2"/>
    </font>
    <font>
      <b/>
      <sz val="18"/>
      <name val="Verdana"/>
      <family val="2"/>
    </font>
    <font>
      <b/>
      <sz val="12"/>
      <color theme="1"/>
      <name val="Verdana"/>
      <family val="2"/>
    </font>
    <font>
      <b/>
      <sz val="14"/>
      <color theme="1"/>
      <name val="Verdana"/>
      <family val="2"/>
    </font>
    <font>
      <b/>
      <sz val="14"/>
      <name val="Verdana"/>
      <family val="2"/>
    </font>
    <font>
      <sz val="14"/>
      <name val="Verdana"/>
      <family val="2"/>
    </font>
    <font>
      <sz val="10.8"/>
      <color theme="1"/>
      <name val="Arial"/>
      <family val="2"/>
    </font>
    <font>
      <sz val="11"/>
      <color theme="1"/>
      <name val="Arial"/>
      <family val="2"/>
    </font>
    <font>
      <b/>
      <sz val="24"/>
      <color theme="1"/>
      <name val="Century Gothic"/>
      <family val="2"/>
    </font>
    <font>
      <sz val="18"/>
      <color theme="1"/>
      <name val="Century Gothic"/>
      <family val="2"/>
    </font>
    <font>
      <b/>
      <sz val="36"/>
      <name val="Century Gothic"/>
      <family val="2"/>
    </font>
    <font>
      <b/>
      <sz val="40"/>
      <color theme="1" tint="0.249977111117893"/>
      <name val="Century Gothic"/>
      <family val="2"/>
    </font>
    <font>
      <b/>
      <sz val="11"/>
      <color theme="1" tint="0.249977111117893"/>
      <name val="Century Gothic"/>
      <family val="2"/>
    </font>
    <font>
      <b/>
      <sz val="24"/>
      <color rgb="FF002060"/>
      <name val="Century Gothic"/>
      <family val="2"/>
    </font>
    <font>
      <b/>
      <sz val="10.8"/>
      <color theme="0"/>
      <name val="Century Gothic"/>
      <family val="2"/>
    </font>
    <font>
      <sz val="16"/>
      <color theme="1"/>
      <name val="Century Gothic"/>
      <family val="2"/>
    </font>
    <font>
      <sz val="8"/>
      <color theme="1"/>
      <name val="Century Gothic"/>
      <family val="2"/>
    </font>
    <font>
      <sz val="10.8"/>
      <name val="Century Gothic"/>
      <family val="2"/>
    </font>
    <font>
      <b/>
      <sz val="18"/>
      <color theme="1"/>
      <name val="Century Gothic"/>
      <family val="2"/>
    </font>
    <font>
      <b/>
      <sz val="11"/>
      <color theme="1"/>
      <name val="Century Gothic"/>
      <family val="2"/>
    </font>
    <font>
      <b/>
      <sz val="7"/>
      <color indexed="8"/>
      <name val="Century Gothic"/>
      <family val="2"/>
    </font>
    <font>
      <b/>
      <sz val="11"/>
      <color indexed="8"/>
      <name val="Century Gothic"/>
      <family val="2"/>
    </font>
    <font>
      <sz val="11"/>
      <color indexed="8"/>
      <name val="Century Gothic"/>
      <family val="2"/>
    </font>
    <font>
      <sz val="7"/>
      <color indexed="8"/>
      <name val="Century Gothic"/>
      <family val="2"/>
    </font>
    <font>
      <sz val="14"/>
      <color rgb="FF000000"/>
      <name val="Century Gothic"/>
      <family val="2"/>
    </font>
    <font>
      <b/>
      <sz val="11"/>
      <name val="Calibri"/>
      <family val="2"/>
      <scheme val="minor"/>
    </font>
    <font>
      <b/>
      <sz val="11"/>
      <color rgb="FF00B050"/>
      <name val="Verdana"/>
      <family val="2"/>
    </font>
    <font>
      <b/>
      <sz val="10"/>
      <color indexed="9"/>
      <name val="Arial"/>
      <family val="2"/>
    </font>
    <font>
      <b/>
      <sz val="9"/>
      <color theme="0"/>
      <name val="Century Gothic"/>
      <family val="2"/>
    </font>
    <font>
      <b/>
      <sz val="10"/>
      <color theme="0"/>
      <name val="Century Gothic"/>
      <family val="2"/>
    </font>
    <font>
      <sz val="10"/>
      <name val="Calibri"/>
      <family val="2"/>
    </font>
    <font>
      <b/>
      <sz val="10"/>
      <color rgb="FFFFFFFF"/>
      <name val="Century Gothic"/>
      <family val="2"/>
    </font>
    <font>
      <sz val="14"/>
      <color theme="0"/>
      <name val="Century Gothic"/>
      <family val="2"/>
    </font>
    <font>
      <b/>
      <sz val="11"/>
      <color rgb="FF000000"/>
      <name val="Century Gothic"/>
      <family val="2"/>
    </font>
    <font>
      <b/>
      <sz val="9"/>
      <name val="Calibri"/>
      <family val="2"/>
    </font>
    <font>
      <b/>
      <sz val="22"/>
      <color theme="0"/>
      <name val="Calibri"/>
      <family val="2"/>
    </font>
    <font>
      <b/>
      <sz val="12"/>
      <name val="Calibri"/>
      <family val="2"/>
    </font>
    <font>
      <b/>
      <sz val="10"/>
      <color theme="0"/>
      <name val="Calibri"/>
      <family val="2"/>
    </font>
    <font>
      <sz val="10"/>
      <color rgb="FF000000"/>
      <name val="Verdana"/>
      <family val="2"/>
    </font>
    <font>
      <sz val="10"/>
      <color rgb="FF000000"/>
      <name val="Arial"/>
      <family val="2"/>
    </font>
    <font>
      <b/>
      <sz val="11"/>
      <color rgb="FFFF0000"/>
      <name val="Calibri"/>
      <family val="2"/>
      <scheme val="minor"/>
    </font>
    <font>
      <sz val="9"/>
      <color theme="1"/>
      <name val="Calibri"/>
      <family val="2"/>
      <scheme val="minor"/>
    </font>
    <font>
      <b/>
      <sz val="16"/>
      <color theme="1"/>
      <name val="Calibri"/>
      <family val="2"/>
      <scheme val="minor"/>
    </font>
    <font>
      <b/>
      <sz val="16"/>
      <color rgb="FFFFFFFF"/>
      <name val="Calibri Light"/>
      <family val="2"/>
    </font>
    <font>
      <sz val="16"/>
      <name val="Calibri Light"/>
      <family val="2"/>
    </font>
    <font>
      <sz val="20"/>
      <color theme="1"/>
      <name val="Calibri Light"/>
      <family val="2"/>
      <scheme val="major"/>
    </font>
    <font>
      <b/>
      <sz val="20"/>
      <color theme="1"/>
      <name val="Calibri Light"/>
      <family val="2"/>
      <scheme val="major"/>
    </font>
    <font>
      <b/>
      <sz val="9"/>
      <color theme="1"/>
      <name val="Calibri"/>
      <family val="2"/>
      <scheme val="minor"/>
    </font>
    <font>
      <sz val="7"/>
      <color theme="1"/>
      <name val="Arial"/>
      <family val="2"/>
    </font>
    <font>
      <b/>
      <sz val="10"/>
      <color rgb="FF00B050"/>
      <name val="Arial"/>
      <family val="2"/>
    </font>
    <font>
      <b/>
      <sz val="10"/>
      <name val="Arial"/>
      <family val="2"/>
    </font>
    <font>
      <sz val="11"/>
      <color rgb="FF000000"/>
      <name val="Verdana"/>
      <family val="2"/>
    </font>
    <font>
      <sz val="18"/>
      <name val="Calibri"/>
      <family val="2"/>
      <scheme val="minor"/>
    </font>
    <font>
      <sz val="14"/>
      <color theme="1"/>
      <name val="Calibri"/>
      <family val="2"/>
      <scheme val="minor"/>
    </font>
    <font>
      <sz val="14"/>
      <color rgb="FF000000"/>
      <name val="Times New Roman"/>
      <family val="1"/>
    </font>
    <font>
      <b/>
      <sz val="18"/>
      <color theme="1"/>
      <name val="Calibri"/>
      <family val="2"/>
      <scheme val="minor"/>
    </font>
    <font>
      <b/>
      <sz val="18"/>
      <color theme="0"/>
      <name val="Calibri"/>
      <family val="2"/>
      <scheme val="minor"/>
    </font>
    <font>
      <b/>
      <sz val="11"/>
      <color rgb="FF000000"/>
      <name val="Calibri"/>
      <family val="2"/>
    </font>
  </fonts>
  <fills count="62">
    <fill>
      <patternFill patternType="none"/>
    </fill>
    <fill>
      <patternFill patternType="gray125"/>
    </fill>
    <fill>
      <patternFill patternType="solid">
        <fgColor theme="9"/>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theme="9"/>
        <bgColor rgb="FFFEF2CB"/>
      </patternFill>
    </fill>
    <fill>
      <patternFill patternType="solid">
        <fgColor rgb="FFFFC000"/>
        <bgColor rgb="FFFEF2CB"/>
      </patternFill>
    </fill>
    <fill>
      <patternFill patternType="solid">
        <fgColor theme="0" tint="-0.499984740745262"/>
        <bgColor rgb="FFFEF2CB"/>
      </patternFill>
    </fill>
    <fill>
      <patternFill patternType="solid">
        <fgColor rgb="FF0070C0"/>
        <bgColor rgb="FFFEF2CB"/>
      </patternFill>
    </fill>
    <fill>
      <patternFill patternType="solid">
        <fgColor rgb="FFC00000"/>
        <bgColor rgb="FFFEF2CB"/>
      </patternFill>
    </fill>
    <fill>
      <patternFill patternType="solid">
        <fgColor rgb="FFFF00FF"/>
        <bgColor rgb="FFFEF2CB"/>
      </patternFill>
    </fill>
    <fill>
      <patternFill patternType="solid">
        <fgColor rgb="FF7030A0"/>
        <bgColor rgb="FFFEF2CB"/>
      </patternFill>
    </fill>
    <fill>
      <patternFill patternType="solid">
        <fgColor theme="0"/>
        <bgColor rgb="FFBFBFBF"/>
      </patternFill>
    </fill>
    <fill>
      <patternFill patternType="solid">
        <fgColor theme="5" tint="-0.249977111117893"/>
        <bgColor rgb="FFFEF2CB"/>
      </patternFill>
    </fill>
    <fill>
      <patternFill patternType="solid">
        <fgColor theme="7" tint="0.39997558519241921"/>
        <bgColor rgb="FFFEF2CB"/>
      </patternFill>
    </fill>
    <fill>
      <patternFill patternType="solid">
        <fgColor rgb="FF00FFFF"/>
        <bgColor rgb="FFFEF2CB"/>
      </patternFill>
    </fill>
    <fill>
      <patternFill patternType="solid">
        <fgColor theme="1"/>
        <bgColor rgb="FFFEF2CB"/>
      </patternFill>
    </fill>
    <fill>
      <patternFill patternType="solid">
        <fgColor theme="0"/>
        <bgColor indexed="64"/>
      </patternFill>
    </fill>
    <fill>
      <patternFill patternType="solid">
        <fgColor theme="2" tint="-0.499984740745262"/>
        <bgColor indexed="64"/>
      </patternFill>
    </fill>
    <fill>
      <patternFill patternType="solid">
        <fgColor rgb="FF0070C0"/>
        <bgColor indexed="64"/>
      </patternFill>
    </fill>
    <fill>
      <patternFill patternType="solid">
        <fgColor rgb="FFF82CDB"/>
        <bgColor indexed="64"/>
      </patternFill>
    </fill>
    <fill>
      <patternFill patternType="solid">
        <fgColor rgb="FFCF95F3"/>
        <bgColor indexed="64"/>
      </patternFill>
    </fill>
    <fill>
      <patternFill patternType="solid">
        <fgColor rgb="FFCF95F3"/>
        <bgColor rgb="FFFEF2CB"/>
      </patternFill>
    </fill>
    <fill>
      <patternFill patternType="solid">
        <fgColor theme="1"/>
        <bgColor indexed="64"/>
      </patternFill>
    </fill>
    <fill>
      <patternFill patternType="solid">
        <fgColor theme="7" tint="0.39997558519241921"/>
        <bgColor indexed="64"/>
      </patternFill>
    </fill>
    <fill>
      <patternFill patternType="solid">
        <fgColor rgb="FF00FFFF"/>
        <bgColor indexed="64"/>
      </patternFill>
    </fill>
    <fill>
      <patternFill patternType="solid">
        <fgColor rgb="FF66FF33"/>
        <bgColor indexed="64"/>
      </patternFill>
    </fill>
    <fill>
      <patternFill patternType="solid">
        <fgColor rgb="FF66FF33"/>
        <bgColor rgb="FFFEF2CB"/>
      </patternFill>
    </fill>
    <fill>
      <patternFill patternType="solid">
        <fgColor rgb="FFC00000"/>
        <bgColor indexed="64"/>
      </patternFill>
    </fill>
    <fill>
      <patternFill patternType="solid">
        <fgColor rgb="FF7030A0"/>
        <bgColor indexed="64"/>
      </patternFill>
    </fill>
    <fill>
      <patternFill patternType="solid">
        <fgColor theme="5" tint="-0.249977111117893"/>
        <bgColor indexed="64"/>
      </patternFill>
    </fill>
    <fill>
      <patternFill patternType="solid">
        <fgColor rgb="FFDBE5F1"/>
        <bgColor indexed="64"/>
      </patternFill>
    </fill>
    <fill>
      <patternFill patternType="solid">
        <fgColor theme="0"/>
        <bgColor theme="4" tint="0.79998168889431442"/>
      </patternFill>
    </fill>
    <fill>
      <patternFill patternType="solid">
        <fgColor theme="7" tint="0.79998168889431442"/>
        <bgColor indexed="64"/>
      </patternFill>
    </fill>
    <fill>
      <patternFill patternType="solid">
        <fgColor theme="3" tint="0.79998168889431442"/>
        <bgColor indexed="64"/>
      </patternFill>
    </fill>
    <fill>
      <patternFill patternType="solid">
        <fgColor rgb="FFDDF0C8"/>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rgb="FFFFFFFF"/>
        <bgColor indexed="64"/>
      </patternFill>
    </fill>
    <fill>
      <patternFill patternType="solid">
        <fgColor rgb="FF62BD19"/>
        <bgColor indexed="64"/>
      </patternFill>
    </fill>
    <fill>
      <patternFill patternType="solid">
        <fgColor rgb="FFC8DB00"/>
        <bgColor indexed="64"/>
      </patternFill>
    </fill>
    <fill>
      <patternFill patternType="solid">
        <fgColor theme="0" tint="-0.499984740745262"/>
        <bgColor rgb="FFBFBFBF"/>
      </patternFill>
    </fill>
    <fill>
      <patternFill patternType="solid">
        <fgColor theme="0" tint="-0.499984740745262"/>
        <bgColor rgb="FFF2F2F2"/>
      </patternFill>
    </fill>
    <fill>
      <patternFill patternType="solid">
        <fgColor rgb="FF9CC2E5"/>
        <bgColor rgb="FF9CC2E5"/>
      </patternFill>
    </fill>
    <fill>
      <patternFill patternType="solid">
        <fgColor rgb="FF7F7F7F"/>
        <bgColor rgb="FF7F7F7F"/>
      </patternFill>
    </fill>
    <fill>
      <patternFill patternType="solid">
        <fgColor theme="9"/>
        <bgColor rgb="FFFFFF99"/>
      </patternFill>
    </fill>
    <fill>
      <patternFill patternType="solid">
        <fgColor theme="0" tint="-4.9989318521683403E-2"/>
        <bgColor rgb="FFFFFF99"/>
      </patternFill>
    </fill>
    <fill>
      <patternFill patternType="solid">
        <fgColor theme="4" tint="0.39997558519241921"/>
        <bgColor rgb="FFBFBFBF"/>
      </patternFill>
    </fill>
    <fill>
      <patternFill patternType="solid">
        <fgColor rgb="FF002060"/>
        <bgColor rgb="FFBFBFBF"/>
      </patternFill>
    </fill>
    <fill>
      <patternFill patternType="solid">
        <fgColor rgb="FFFFC000"/>
        <bgColor indexed="64"/>
      </patternFill>
    </fill>
    <fill>
      <patternFill patternType="solid">
        <fgColor rgb="FFFF0000"/>
        <bgColor indexed="64"/>
      </patternFill>
    </fill>
    <fill>
      <patternFill patternType="solid">
        <fgColor rgb="FF5BC8F5"/>
        <bgColor indexed="64"/>
      </patternFill>
    </fill>
    <fill>
      <patternFill patternType="solid">
        <fgColor rgb="FF7A012B"/>
        <bgColor indexed="64"/>
      </patternFill>
    </fill>
    <fill>
      <patternFill patternType="solid">
        <fgColor rgb="FF91A418"/>
        <bgColor indexed="64"/>
      </patternFill>
    </fill>
    <fill>
      <patternFill patternType="solid">
        <fgColor rgb="FFFFC840"/>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FFFF00"/>
        <bgColor indexed="64"/>
      </patternFill>
    </fill>
    <fill>
      <patternFill patternType="solid">
        <fgColor rgb="FFFFC000"/>
        <bgColor rgb="FFFFFF99"/>
      </patternFill>
    </fill>
    <fill>
      <patternFill patternType="solid">
        <fgColor theme="0" tint="-0.34998626667073579"/>
        <bgColor indexed="64"/>
      </patternFill>
    </fill>
    <fill>
      <patternFill patternType="solid">
        <fgColor theme="4" tint="0.59999389629810485"/>
        <bgColor indexed="64"/>
      </patternFill>
    </fill>
    <fill>
      <patternFill patternType="solid">
        <fgColor rgb="FFFFE7FF"/>
        <bgColor indexed="64"/>
      </patternFill>
    </fill>
  </fills>
  <borders count="10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thin">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002060"/>
      </left>
      <right style="thin">
        <color indexed="64"/>
      </right>
      <top style="medium">
        <color rgb="FF002060"/>
      </top>
      <bottom style="medium">
        <color rgb="FF303F9F"/>
      </bottom>
      <diagonal/>
    </border>
    <border>
      <left style="thin">
        <color indexed="64"/>
      </left>
      <right style="thin">
        <color indexed="64"/>
      </right>
      <top style="medium">
        <color rgb="FF002060"/>
      </top>
      <bottom style="medium">
        <color rgb="FF303F9F"/>
      </bottom>
      <diagonal/>
    </border>
    <border>
      <left style="thin">
        <color indexed="64"/>
      </left>
      <right/>
      <top style="medium">
        <color rgb="FF002060"/>
      </top>
      <bottom style="medium">
        <color rgb="FF303F9F"/>
      </bottom>
      <diagonal/>
    </border>
    <border>
      <left style="medium">
        <color rgb="FF303F9F"/>
      </left>
      <right style="thin">
        <color indexed="64"/>
      </right>
      <top style="medium">
        <color rgb="FF002060"/>
      </top>
      <bottom style="medium">
        <color rgb="FF303F9F"/>
      </bottom>
      <diagonal/>
    </border>
    <border>
      <left style="thin">
        <color indexed="64"/>
      </left>
      <right style="medium">
        <color rgb="FF002060"/>
      </right>
      <top style="medium">
        <color rgb="FF002060"/>
      </top>
      <bottom style="medium">
        <color rgb="FF303F9F"/>
      </bottom>
      <diagonal/>
    </border>
    <border>
      <left style="medium">
        <color rgb="FF002060"/>
      </left>
      <right style="thin">
        <color indexed="64"/>
      </right>
      <top style="medium">
        <color rgb="FF303F9F"/>
      </top>
      <bottom style="medium">
        <color rgb="FF303F9F"/>
      </bottom>
      <diagonal/>
    </border>
    <border>
      <left style="thin">
        <color indexed="64"/>
      </left>
      <right style="thin">
        <color indexed="64"/>
      </right>
      <top style="medium">
        <color rgb="FF303F9F"/>
      </top>
      <bottom style="medium">
        <color rgb="FF303F9F"/>
      </bottom>
      <diagonal/>
    </border>
    <border>
      <left style="thin">
        <color indexed="64"/>
      </left>
      <right style="medium">
        <color rgb="FF002060"/>
      </right>
      <top style="medium">
        <color rgb="FF303F9F"/>
      </top>
      <bottom style="medium">
        <color rgb="FF303F9F"/>
      </bottom>
      <diagonal/>
    </border>
    <border>
      <left style="medium">
        <color rgb="FF002060"/>
      </left>
      <right style="thin">
        <color indexed="64"/>
      </right>
      <top/>
      <bottom style="medium">
        <color rgb="FF002060"/>
      </bottom>
      <diagonal/>
    </border>
    <border>
      <left style="thin">
        <color indexed="64"/>
      </left>
      <right style="thin">
        <color indexed="64"/>
      </right>
      <top/>
      <bottom style="medium">
        <color rgb="FF002060"/>
      </bottom>
      <diagonal/>
    </border>
    <border>
      <left style="thin">
        <color indexed="64"/>
      </left>
      <right style="medium">
        <color rgb="FF002060"/>
      </right>
      <top/>
      <bottom style="medium">
        <color rgb="FF002060"/>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style="medium">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right style="thin">
        <color rgb="FF000000"/>
      </right>
      <top style="thin">
        <color indexed="64"/>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rgb="FF000000"/>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rgb="FF000000"/>
      </bottom>
      <diagonal/>
    </border>
    <border>
      <left style="thin">
        <color indexed="64"/>
      </left>
      <right style="thin">
        <color indexed="64"/>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s>
  <cellStyleXfs count="13">
    <xf numFmtId="0" fontId="0" fillId="0" borderId="0"/>
    <xf numFmtId="0" fontId="1" fillId="0" borderId="0"/>
    <xf numFmtId="9" fontId="4" fillId="0" borderId="0" applyFont="0" applyFill="0" applyBorder="0" applyAlignment="0" applyProtection="0"/>
    <xf numFmtId="9" fontId="1" fillId="0" borderId="0" applyFont="0" applyFill="0" applyBorder="0" applyAlignment="0" applyProtection="0"/>
    <xf numFmtId="0" fontId="16" fillId="0" borderId="0" applyNumberFormat="0" applyFill="0" applyBorder="0" applyAlignment="0" applyProtection="0"/>
    <xf numFmtId="0" fontId="31" fillId="0" borderId="0"/>
    <xf numFmtId="0" fontId="32" fillId="31" borderId="0" applyNumberFormat="0" applyBorder="0" applyProtection="0">
      <alignment horizontal="center" vertical="center"/>
    </xf>
    <xf numFmtId="166" fontId="31" fillId="0" borderId="0" applyFont="0" applyFill="0" applyBorder="0" applyAlignment="0" applyProtection="0"/>
    <xf numFmtId="167" fontId="31" fillId="0" borderId="0" applyFont="0" applyFill="0" applyBorder="0" applyAlignment="0" applyProtection="0"/>
    <xf numFmtId="0" fontId="48" fillId="0" borderId="0"/>
    <xf numFmtId="9" fontId="48" fillId="0" borderId="0" applyFont="0" applyFill="0" applyBorder="0" applyAlignment="0" applyProtection="0"/>
    <xf numFmtId="165" fontId="4" fillId="0" borderId="0" applyFont="0" applyFill="0" applyBorder="0" applyAlignment="0" applyProtection="0"/>
    <xf numFmtId="0" fontId="48" fillId="0" borderId="0"/>
  </cellStyleXfs>
  <cellXfs count="917">
    <xf numFmtId="0" fontId="0" fillId="0" borderId="0" xfId="0"/>
    <xf numFmtId="0" fontId="0" fillId="0" borderId="0" xfId="0" applyAlignment="1">
      <alignment vertical="center" wrapText="1"/>
    </xf>
    <xf numFmtId="0" fontId="0" fillId="3" borderId="0" xfId="0" applyFill="1"/>
    <xf numFmtId="0" fontId="2" fillId="5" borderId="10" xfId="1" applyFont="1" applyFill="1" applyBorder="1" applyAlignment="1">
      <alignment horizontal="center" vertical="center" wrapText="1"/>
    </xf>
    <xf numFmtId="0" fontId="2" fillId="5" borderId="11" xfId="1" applyFont="1" applyFill="1" applyBorder="1" applyAlignment="1">
      <alignment horizontal="center" vertical="center" wrapText="1"/>
    </xf>
    <xf numFmtId="0" fontId="12" fillId="7" borderId="12" xfId="1" applyFont="1" applyFill="1" applyBorder="1" applyAlignment="1">
      <alignment horizontal="center" vertical="center" wrapText="1"/>
    </xf>
    <xf numFmtId="0" fontId="12" fillId="7" borderId="13" xfId="1" applyFont="1" applyFill="1" applyBorder="1" applyAlignment="1">
      <alignment horizontal="center" vertical="center" wrapText="1"/>
    </xf>
    <xf numFmtId="0" fontId="12" fillId="8" borderId="12" xfId="1" applyFont="1" applyFill="1" applyBorder="1" applyAlignment="1">
      <alignment horizontal="center" vertical="center" wrapText="1"/>
    </xf>
    <xf numFmtId="0" fontId="12" fillId="8" borderId="13" xfId="1" applyFont="1" applyFill="1" applyBorder="1" applyAlignment="1">
      <alignment horizontal="center" vertical="center" wrapText="1"/>
    </xf>
    <xf numFmtId="0" fontId="12" fillId="9" borderId="12" xfId="1" applyFont="1" applyFill="1" applyBorder="1" applyAlignment="1">
      <alignment horizontal="center" vertical="center" wrapText="1"/>
    </xf>
    <xf numFmtId="0" fontId="12" fillId="9" borderId="13" xfId="1" applyFont="1" applyFill="1" applyBorder="1" applyAlignment="1">
      <alignment horizontal="center" vertical="center" wrapText="1"/>
    </xf>
    <xf numFmtId="0" fontId="12" fillId="11" borderId="12" xfId="1" applyFont="1" applyFill="1" applyBorder="1" applyAlignment="1">
      <alignment horizontal="center" vertical="center" wrapText="1"/>
    </xf>
    <xf numFmtId="0" fontId="12" fillId="11" borderId="14" xfId="1" applyFont="1" applyFill="1" applyBorder="1" applyAlignment="1">
      <alignment horizontal="center" vertical="center" wrapText="1"/>
    </xf>
    <xf numFmtId="9" fontId="13" fillId="12" borderId="12" xfId="1" applyNumberFormat="1" applyFont="1" applyFill="1" applyBorder="1" applyAlignment="1">
      <alignment horizontal="center" vertical="center" wrapText="1"/>
    </xf>
    <xf numFmtId="9" fontId="13" fillId="12" borderId="13" xfId="1" applyNumberFormat="1" applyFont="1" applyFill="1" applyBorder="1" applyAlignment="1">
      <alignment horizontal="center" vertical="center" wrapText="1"/>
    </xf>
    <xf numFmtId="9" fontId="13" fillId="0" borderId="12" xfId="1" applyNumberFormat="1" applyFont="1" applyBorder="1" applyAlignment="1">
      <alignment horizontal="center" vertical="center"/>
    </xf>
    <xf numFmtId="9" fontId="14" fillId="0" borderId="13" xfId="1" applyNumberFormat="1" applyFont="1" applyBorder="1" applyAlignment="1">
      <alignment horizontal="center" vertical="center"/>
    </xf>
    <xf numFmtId="9" fontId="13" fillId="0" borderId="13" xfId="1" applyNumberFormat="1" applyFont="1" applyBorder="1" applyAlignment="1">
      <alignment horizontal="center" vertical="center"/>
    </xf>
    <xf numFmtId="0" fontId="12" fillId="13" borderId="12" xfId="1" applyFont="1" applyFill="1" applyBorder="1" applyAlignment="1">
      <alignment horizontal="center" vertical="center" wrapText="1"/>
    </xf>
    <xf numFmtId="0" fontId="12" fillId="13" borderId="13" xfId="1" applyFont="1" applyFill="1" applyBorder="1" applyAlignment="1">
      <alignment horizontal="center" vertical="center" wrapText="1"/>
    </xf>
    <xf numFmtId="0" fontId="11" fillId="14" borderId="12" xfId="1" applyFont="1" applyFill="1" applyBorder="1" applyAlignment="1">
      <alignment horizontal="center" vertical="center" wrapText="1"/>
    </xf>
    <xf numFmtId="0" fontId="11" fillId="14" borderId="13" xfId="1" applyFont="1" applyFill="1" applyBorder="1" applyAlignment="1">
      <alignment horizontal="center" vertical="center" wrapText="1"/>
    </xf>
    <xf numFmtId="0" fontId="12" fillId="16" borderId="12" xfId="1" applyFont="1" applyFill="1" applyBorder="1" applyAlignment="1">
      <alignment horizontal="center" vertical="center" wrapText="1"/>
    </xf>
    <xf numFmtId="0" fontId="12" fillId="16" borderId="13" xfId="1" applyFont="1" applyFill="1" applyBorder="1" applyAlignment="1">
      <alignment horizontal="center" vertical="center" wrapText="1"/>
    </xf>
    <xf numFmtId="9" fontId="13" fillId="0" borderId="23" xfId="1" applyNumberFormat="1" applyFont="1" applyBorder="1" applyAlignment="1">
      <alignment horizontal="center" vertical="center"/>
    </xf>
    <xf numFmtId="9" fontId="13" fillId="0" borderId="24" xfId="1" applyNumberFormat="1" applyFont="1" applyBorder="1" applyAlignment="1">
      <alignment horizontal="center" vertical="center"/>
    </xf>
    <xf numFmtId="0" fontId="12" fillId="22" borderId="12" xfId="1" applyFont="1" applyFill="1" applyBorder="1" applyAlignment="1">
      <alignment horizontal="center" vertical="center" wrapText="1"/>
    </xf>
    <xf numFmtId="0" fontId="12" fillId="22" borderId="13" xfId="1" applyFont="1" applyFill="1" applyBorder="1" applyAlignment="1">
      <alignment horizontal="center" vertical="center" wrapText="1"/>
    </xf>
    <xf numFmtId="0" fontId="11" fillId="27" borderId="12" xfId="1" applyFont="1" applyFill="1" applyBorder="1" applyAlignment="1">
      <alignment horizontal="center" vertical="center" wrapText="1"/>
    </xf>
    <xf numFmtId="0" fontId="11" fillId="27" borderId="13" xfId="1" applyFont="1" applyFill="1" applyBorder="1" applyAlignment="1">
      <alignment horizontal="center" vertical="center" wrapText="1"/>
    </xf>
    <xf numFmtId="0" fontId="21" fillId="0" borderId="0" xfId="0" applyFont="1" applyAlignment="1">
      <alignment vertical="center" wrapText="1"/>
    </xf>
    <xf numFmtId="0" fontId="19" fillId="0" borderId="0" xfId="0" applyFont="1"/>
    <xf numFmtId="0" fontId="25" fillId="0" borderId="0" xfId="0" applyFont="1" applyAlignment="1" applyProtection="1">
      <alignment horizontal="left" vertical="center" wrapText="1"/>
      <protection hidden="1"/>
    </xf>
    <xf numFmtId="0" fontId="29" fillId="2" borderId="34" xfId="0" applyFont="1" applyFill="1" applyBorder="1" applyAlignment="1">
      <alignment horizontal="center" vertical="center" wrapText="1"/>
    </xf>
    <xf numFmtId="0" fontId="22" fillId="0" borderId="3" xfId="0" applyFont="1" applyBorder="1" applyAlignment="1">
      <alignment horizontal="left" vertical="center" wrapText="1"/>
    </xf>
    <xf numFmtId="0" fontId="22" fillId="0" borderId="3" xfId="0" applyFont="1" applyBorder="1" applyAlignment="1">
      <alignment horizontal="center" vertical="center" wrapText="1"/>
    </xf>
    <xf numFmtId="10" fontId="22" fillId="0" borderId="3" xfId="0" applyNumberFormat="1" applyFont="1" applyBorder="1" applyAlignment="1">
      <alignment horizontal="center" vertical="center" wrapText="1"/>
    </xf>
    <xf numFmtId="9" fontId="22" fillId="0" borderId="3" xfId="0" applyNumberFormat="1" applyFont="1" applyBorder="1" applyAlignment="1">
      <alignment horizontal="center" vertical="center"/>
    </xf>
    <xf numFmtId="9" fontId="22" fillId="0" borderId="3" xfId="2" applyFont="1" applyBorder="1" applyAlignment="1">
      <alignment horizontal="center" vertical="center"/>
    </xf>
    <xf numFmtId="0" fontId="22" fillId="0" borderId="1" xfId="0" applyFont="1" applyBorder="1" applyAlignment="1">
      <alignment horizontal="left" vertical="center" wrapText="1"/>
    </xf>
    <xf numFmtId="9" fontId="22" fillId="0" borderId="1" xfId="0" applyNumberFormat="1" applyFont="1" applyBorder="1" applyAlignment="1">
      <alignment horizontal="center" vertical="center"/>
    </xf>
    <xf numFmtId="9" fontId="22" fillId="0" borderId="1" xfId="2" applyFont="1" applyBorder="1" applyAlignment="1">
      <alignment horizontal="center" vertical="center"/>
    </xf>
    <xf numFmtId="0" fontId="23"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center" vertical="center" wrapText="1"/>
    </xf>
    <xf numFmtId="14" fontId="22" fillId="0" borderId="0" xfId="0" applyNumberFormat="1" applyFont="1" applyAlignment="1">
      <alignment horizontal="center" vertical="center" wrapText="1"/>
    </xf>
    <xf numFmtId="9" fontId="22" fillId="0" borderId="0" xfId="0" applyNumberFormat="1" applyFont="1" applyAlignment="1">
      <alignment horizontal="center" vertical="center"/>
    </xf>
    <xf numFmtId="9" fontId="22" fillId="0" borderId="0" xfId="2" applyFont="1" applyBorder="1" applyAlignment="1">
      <alignment horizontal="center" vertical="center"/>
    </xf>
    <xf numFmtId="10" fontId="22" fillId="0" borderId="0" xfId="0" applyNumberFormat="1" applyFont="1" applyAlignment="1">
      <alignment horizontal="center" vertical="center"/>
    </xf>
    <xf numFmtId="10" fontId="30" fillId="0" borderId="0" xfId="4" applyNumberFormat="1" applyFont="1" applyBorder="1" applyAlignment="1">
      <alignment horizontal="center" vertical="center" wrapText="1"/>
    </xf>
    <xf numFmtId="0" fontId="25" fillId="0" borderId="0" xfId="0" applyFont="1" applyAlignment="1" applyProtection="1">
      <alignment vertical="center" wrapText="1"/>
      <protection hidden="1"/>
    </xf>
    <xf numFmtId="14" fontId="25" fillId="0" borderId="0" xfId="0" applyNumberFormat="1" applyFont="1" applyAlignment="1" applyProtection="1">
      <alignment horizontal="center" vertical="center" wrapText="1"/>
      <protection hidden="1"/>
    </xf>
    <xf numFmtId="0" fontId="31" fillId="0" borderId="0" xfId="5"/>
    <xf numFmtId="0" fontId="33" fillId="2" borderId="1" xfId="6" applyFont="1" applyFill="1" applyBorder="1" applyAlignment="1" applyProtection="1">
      <alignment horizontal="center" vertical="center" wrapText="1"/>
    </xf>
    <xf numFmtId="0" fontId="33" fillId="2" borderId="1" xfId="6" applyFont="1" applyFill="1" applyBorder="1" applyProtection="1">
      <alignment horizontal="center" vertical="center"/>
    </xf>
    <xf numFmtId="1" fontId="33" fillId="2" borderId="1" xfId="6" applyNumberFormat="1" applyFont="1" applyFill="1" applyBorder="1" applyAlignment="1" applyProtection="1">
      <alignment horizontal="center" vertical="center" wrapText="1"/>
      <protection locked="0"/>
    </xf>
    <xf numFmtId="1" fontId="33" fillId="2" borderId="1" xfId="6" applyNumberFormat="1" applyFont="1" applyFill="1" applyBorder="1" applyProtection="1">
      <alignment horizontal="center" vertical="center"/>
      <protection locked="0"/>
    </xf>
    <xf numFmtId="0" fontId="35" fillId="0" borderId="0" xfId="0" applyFont="1"/>
    <xf numFmtId="0" fontId="38" fillId="0" borderId="0" xfId="0" applyFont="1" applyAlignment="1">
      <alignment horizontal="center"/>
    </xf>
    <xf numFmtId="0" fontId="38" fillId="0" borderId="0" xfId="0" applyFont="1"/>
    <xf numFmtId="0" fontId="41" fillId="0" borderId="0" xfId="0" applyFont="1"/>
    <xf numFmtId="0" fontId="42" fillId="0" borderId="0" xfId="0" applyFont="1"/>
    <xf numFmtId="0" fontId="42" fillId="0" borderId="0" xfId="0" applyFont="1" applyAlignment="1">
      <alignment horizontal="left"/>
    </xf>
    <xf numFmtId="0" fontId="42" fillId="0" borderId="0" xfId="0" applyFont="1" applyAlignment="1">
      <alignment horizontal="center"/>
    </xf>
    <xf numFmtId="0" fontId="43" fillId="0" borderId="0" xfId="0" applyFont="1"/>
    <xf numFmtId="0" fontId="46" fillId="0" borderId="0" xfId="0" applyFont="1"/>
    <xf numFmtId="0" fontId="47" fillId="0" borderId="0" xfId="0" applyFont="1"/>
    <xf numFmtId="0" fontId="47" fillId="0" borderId="0" xfId="0" applyFont="1" applyAlignment="1">
      <alignment horizontal="left"/>
    </xf>
    <xf numFmtId="0" fontId="47" fillId="0" borderId="0" xfId="0" applyFont="1" applyAlignment="1">
      <alignment horizontal="center"/>
    </xf>
    <xf numFmtId="0" fontId="66" fillId="0" borderId="0" xfId="0" applyFont="1" applyAlignment="1">
      <alignment horizontal="left" vertical="center" wrapText="1"/>
    </xf>
    <xf numFmtId="0" fontId="67" fillId="0" borderId="0" xfId="0" applyFont="1" applyAlignment="1">
      <alignment horizontal="left" vertical="center" wrapText="1"/>
    </xf>
    <xf numFmtId="0" fontId="25" fillId="0" borderId="0" xfId="0" applyFont="1" applyAlignment="1">
      <alignment horizontal="left" vertical="center" wrapText="1"/>
    </xf>
    <xf numFmtId="0" fontId="69" fillId="0" borderId="0" xfId="0" applyFont="1" applyAlignment="1">
      <alignment vertical="center" wrapText="1"/>
    </xf>
    <xf numFmtId="0" fontId="17" fillId="0" borderId="0" xfId="0" applyFont="1" applyAlignment="1">
      <alignment vertical="center" wrapText="1"/>
    </xf>
    <xf numFmtId="0" fontId="66" fillId="0" borderId="0" xfId="0" applyFont="1" applyAlignment="1">
      <alignment vertical="center" wrapText="1"/>
    </xf>
    <xf numFmtId="0" fontId="66" fillId="0" borderId="1" xfId="0" applyFont="1" applyBorder="1" applyAlignment="1">
      <alignment horizontal="left" vertical="center" wrapText="1"/>
    </xf>
    <xf numFmtId="0" fontId="19" fillId="0" borderId="0" xfId="0" applyFont="1" applyAlignment="1">
      <alignment horizontal="left" vertical="center" wrapText="1"/>
    </xf>
    <xf numFmtId="0" fontId="19" fillId="0" borderId="0" xfId="0" applyFont="1" applyAlignment="1">
      <alignment vertical="center" wrapText="1"/>
    </xf>
    <xf numFmtId="0" fontId="71" fillId="0" borderId="0" xfId="0" applyFont="1" applyAlignment="1">
      <alignment horizontal="center" vertical="center" wrapText="1"/>
    </xf>
    <xf numFmtId="0" fontId="72" fillId="0" borderId="0" xfId="0" applyFont="1" applyAlignment="1">
      <alignment horizontal="center" vertical="center" wrapText="1"/>
    </xf>
    <xf numFmtId="0" fontId="68" fillId="0" borderId="0" xfId="0" applyFont="1" applyAlignment="1">
      <alignment horizontal="center" vertical="center" wrapText="1"/>
    </xf>
    <xf numFmtId="0" fontId="19" fillId="0" borderId="0" xfId="0" applyFont="1" applyAlignment="1">
      <alignment horizontal="center" vertical="center" wrapText="1"/>
    </xf>
    <xf numFmtId="0" fontId="74" fillId="2" borderId="59" xfId="0" applyFont="1" applyFill="1" applyBorder="1" applyAlignment="1">
      <alignment horizontal="center" vertical="center" wrapText="1"/>
    </xf>
    <xf numFmtId="0" fontId="74" fillId="2" borderId="60" xfId="0" applyFont="1" applyFill="1" applyBorder="1" applyAlignment="1">
      <alignment horizontal="center" vertical="center" wrapText="1"/>
    </xf>
    <xf numFmtId="0" fontId="74" fillId="2" borderId="61" xfId="0" applyFont="1" applyFill="1" applyBorder="1" applyAlignment="1">
      <alignment horizontal="center" vertical="center" wrapText="1"/>
    </xf>
    <xf numFmtId="0" fontId="75" fillId="0" borderId="62" xfId="0" applyFont="1" applyBorder="1" applyAlignment="1">
      <alignment horizontal="center" vertical="center" wrapText="1"/>
    </xf>
    <xf numFmtId="0" fontId="75" fillId="0" borderId="63" xfId="0" applyFont="1" applyBorder="1" applyAlignment="1">
      <alignment horizontal="center" vertical="center" wrapText="1"/>
    </xf>
    <xf numFmtId="0" fontId="75" fillId="0" borderId="64" xfId="0" applyFont="1" applyBorder="1" applyAlignment="1">
      <alignment horizontal="center" vertical="center" wrapText="1"/>
    </xf>
    <xf numFmtId="0" fontId="71" fillId="0" borderId="0" xfId="0" applyFont="1" applyAlignment="1">
      <alignment vertical="center" wrapText="1"/>
    </xf>
    <xf numFmtId="0" fontId="76" fillId="0" borderId="0" xfId="0" applyFont="1" applyAlignment="1">
      <alignment vertical="center"/>
    </xf>
    <xf numFmtId="0" fontId="25" fillId="0" borderId="1" xfId="0" applyFont="1" applyBorder="1" applyAlignment="1">
      <alignment horizontal="left" vertical="center" wrapText="1"/>
    </xf>
    <xf numFmtId="0" fontId="19" fillId="0" borderId="1" xfId="0" applyFont="1" applyBorder="1" applyAlignment="1">
      <alignment horizontal="left" vertical="center" wrapText="1"/>
    </xf>
    <xf numFmtId="0" fontId="29" fillId="2" borderId="3" xfId="0" applyFont="1" applyFill="1" applyBorder="1" applyAlignment="1">
      <alignment horizontal="center" vertical="center" wrapText="1"/>
    </xf>
    <xf numFmtId="14" fontId="29" fillId="2" borderId="3" xfId="0" applyNumberFormat="1" applyFont="1" applyFill="1" applyBorder="1" applyAlignment="1">
      <alignment horizontal="center" vertical="center" wrapText="1"/>
    </xf>
    <xf numFmtId="0" fontId="19" fillId="0" borderId="1" xfId="0" applyFont="1" applyBorder="1" applyAlignment="1">
      <alignment horizontal="center" vertical="center" wrapText="1"/>
    </xf>
    <xf numFmtId="0" fontId="19" fillId="17" borderId="1" xfId="0" applyFont="1" applyFill="1" applyBorder="1" applyAlignment="1">
      <alignment horizontal="center" vertical="center" wrapText="1"/>
    </xf>
    <xf numFmtId="0" fontId="19" fillId="0" borderId="1" xfId="0" applyFont="1" applyBorder="1" applyAlignment="1">
      <alignment vertical="center" wrapText="1"/>
    </xf>
    <xf numFmtId="15" fontId="19" fillId="0" borderId="1" xfId="0" applyNumberFormat="1" applyFont="1" applyBorder="1" applyAlignment="1">
      <alignment horizontal="center" vertical="center" wrapText="1"/>
    </xf>
    <xf numFmtId="0" fontId="77" fillId="0" borderId="1" xfId="0" quotePrefix="1" applyFont="1" applyBorder="1" applyAlignment="1">
      <alignment horizontal="left" vertical="center" wrapText="1"/>
    </xf>
    <xf numFmtId="0" fontId="79" fillId="0" borderId="0" xfId="0" applyFont="1" applyAlignment="1">
      <alignment horizontal="justify" vertical="center" wrapText="1"/>
    </xf>
    <xf numFmtId="0" fontId="19" fillId="0" borderId="0" xfId="0" applyFont="1" applyAlignment="1">
      <alignment wrapText="1"/>
    </xf>
    <xf numFmtId="0" fontId="79" fillId="0" borderId="0" xfId="0" applyFont="1" applyAlignment="1">
      <alignment horizontal="left" vertical="center" wrapText="1" indent="1"/>
    </xf>
    <xf numFmtId="0" fontId="19" fillId="0" borderId="0" xfId="0" applyFont="1" applyAlignment="1">
      <alignment horizontal="left" wrapText="1" indent="1"/>
    </xf>
    <xf numFmtId="0" fontId="19" fillId="0" borderId="0" xfId="0" applyFont="1" applyAlignment="1">
      <alignment horizontal="left" vertical="center" wrapText="1" indent="1"/>
    </xf>
    <xf numFmtId="0" fontId="19" fillId="0" borderId="0" xfId="0" applyFont="1" applyAlignment="1">
      <alignment horizontal="left" wrapText="1" indent="3"/>
    </xf>
    <xf numFmtId="14" fontId="25" fillId="0" borderId="0" xfId="0" applyNumberFormat="1" applyFont="1" applyAlignment="1">
      <alignment horizontal="center" vertical="center" wrapText="1"/>
    </xf>
    <xf numFmtId="14" fontId="84" fillId="0" borderId="3" xfId="0" applyNumberFormat="1" applyFont="1" applyBorder="1" applyAlignment="1">
      <alignment horizontal="center" vertical="center" wrapText="1"/>
    </xf>
    <xf numFmtId="0" fontId="19" fillId="0" borderId="1" xfId="0" applyFont="1" applyBorder="1" applyAlignment="1">
      <alignment vertical="top" wrapText="1"/>
    </xf>
    <xf numFmtId="14" fontId="19" fillId="0" borderId="1" xfId="0" applyNumberFormat="1" applyFont="1" applyBorder="1" applyAlignment="1">
      <alignment horizontal="center" vertical="center"/>
    </xf>
    <xf numFmtId="0" fontId="19" fillId="0" borderId="1" xfId="0" applyFont="1" applyBorder="1" applyAlignment="1">
      <alignment horizontal="center" vertical="center"/>
    </xf>
    <xf numFmtId="0" fontId="48" fillId="0" borderId="1" xfId="0" applyFont="1" applyBorder="1" applyAlignment="1">
      <alignment vertical="center" wrapText="1"/>
    </xf>
    <xf numFmtId="0" fontId="48" fillId="0" borderId="36" xfId="0" applyFont="1" applyBorder="1" applyAlignment="1">
      <alignment vertical="center" wrapText="1"/>
    </xf>
    <xf numFmtId="0" fontId="48" fillId="0" borderId="1" xfId="0" applyFont="1" applyBorder="1" applyAlignment="1">
      <alignment horizontal="center" vertical="center" wrapText="1"/>
    </xf>
    <xf numFmtId="0" fontId="44" fillId="0" borderId="25" xfId="0" applyFont="1" applyBorder="1" applyAlignment="1">
      <alignment vertical="center" wrapText="1"/>
    </xf>
    <xf numFmtId="0" fontId="87" fillId="2" borderId="2" xfId="0" applyFont="1" applyFill="1" applyBorder="1" applyAlignment="1">
      <alignment horizontal="center" vertical="center" wrapText="1"/>
    </xf>
    <xf numFmtId="0" fontId="87" fillId="2" borderId="3" xfId="0" applyFont="1" applyFill="1" applyBorder="1" applyAlignment="1">
      <alignment horizontal="center" vertical="center" wrapText="1"/>
    </xf>
    <xf numFmtId="0" fontId="89" fillId="42" borderId="29" xfId="1" applyFont="1" applyFill="1" applyBorder="1" applyAlignment="1">
      <alignment horizontal="center" vertical="center" wrapText="1"/>
    </xf>
    <xf numFmtId="170" fontId="90" fillId="38" borderId="29" xfId="3" applyNumberFormat="1" applyFont="1" applyFill="1" applyBorder="1" applyAlignment="1">
      <alignment horizontal="center" vertical="center"/>
    </xf>
    <xf numFmtId="9" fontId="15" fillId="43" borderId="67" xfId="1" applyNumberFormat="1" applyFont="1" applyFill="1" applyBorder="1" applyAlignment="1">
      <alignment horizontal="center" vertical="center" wrapText="1"/>
    </xf>
    <xf numFmtId="0" fontId="89" fillId="42" borderId="1" xfId="1" applyFont="1" applyFill="1" applyBorder="1" applyAlignment="1">
      <alignment horizontal="center" vertical="center" wrapText="1"/>
    </xf>
    <xf numFmtId="170" fontId="91" fillId="44" borderId="1" xfId="1" applyNumberFormat="1" applyFont="1" applyFill="1" applyBorder="1" applyAlignment="1">
      <alignment horizontal="center" vertical="center" wrapText="1"/>
    </xf>
    <xf numFmtId="9" fontId="15" fillId="43" borderId="30" xfId="1" applyNumberFormat="1" applyFont="1" applyFill="1" applyBorder="1" applyAlignment="1">
      <alignment horizontal="center" vertical="center" wrapText="1"/>
    </xf>
    <xf numFmtId="9" fontId="94" fillId="38" borderId="31" xfId="0" applyNumberFormat="1" applyFont="1" applyFill="1" applyBorder="1" applyAlignment="1">
      <alignment horizontal="center" vertical="center"/>
    </xf>
    <xf numFmtId="9" fontId="94" fillId="38" borderId="29" xfId="0" applyNumberFormat="1" applyFont="1" applyFill="1" applyBorder="1" applyAlignment="1">
      <alignment horizontal="center" vertical="center"/>
    </xf>
    <xf numFmtId="9" fontId="94" fillId="38" borderId="29" xfId="0" applyNumberFormat="1" applyFont="1" applyFill="1" applyBorder="1" applyAlignment="1">
      <alignment horizontal="center" vertical="center" wrapText="1"/>
    </xf>
    <xf numFmtId="9" fontId="94" fillId="38" borderId="32" xfId="0" applyNumberFormat="1" applyFont="1" applyFill="1" applyBorder="1" applyAlignment="1">
      <alignment horizontal="center" vertical="center" wrapText="1"/>
    </xf>
    <xf numFmtId="9" fontId="94" fillId="38" borderId="1" xfId="0" applyNumberFormat="1" applyFont="1" applyFill="1" applyBorder="1" applyAlignment="1">
      <alignment horizontal="center" vertical="center" wrapText="1"/>
    </xf>
    <xf numFmtId="9" fontId="94" fillId="38" borderId="30" xfId="0" applyNumberFormat="1" applyFont="1" applyFill="1" applyBorder="1" applyAlignment="1">
      <alignment horizontal="center" vertical="center" wrapText="1"/>
    </xf>
    <xf numFmtId="9" fontId="94" fillId="38" borderId="67" xfId="0" applyNumberFormat="1" applyFont="1" applyFill="1" applyBorder="1" applyAlignment="1">
      <alignment horizontal="center" vertical="center"/>
    </xf>
    <xf numFmtId="14" fontId="12" fillId="10" borderId="12" xfId="1" applyNumberFormat="1" applyFont="1" applyFill="1" applyBorder="1" applyAlignment="1">
      <alignment horizontal="center" vertical="center" wrapText="1"/>
    </xf>
    <xf numFmtId="14" fontId="12" fillId="10" borderId="13" xfId="1" applyNumberFormat="1" applyFont="1" applyFill="1" applyBorder="1" applyAlignment="1">
      <alignment horizontal="center" vertical="center" wrapText="1"/>
    </xf>
    <xf numFmtId="14" fontId="11" fillId="15" borderId="12" xfId="1" applyNumberFormat="1" applyFont="1" applyFill="1" applyBorder="1" applyAlignment="1">
      <alignment horizontal="center" vertical="center" wrapText="1"/>
    </xf>
    <xf numFmtId="14" fontId="11" fillId="15" borderId="13" xfId="1" applyNumberFormat="1" applyFont="1" applyFill="1" applyBorder="1" applyAlignment="1">
      <alignment horizontal="center" vertical="center" wrapText="1"/>
    </xf>
    <xf numFmtId="14" fontId="0" fillId="0" borderId="0" xfId="0" applyNumberFormat="1"/>
    <xf numFmtId="0" fontId="12" fillId="6" borderId="12" xfId="1" applyFont="1" applyFill="1" applyBorder="1" applyAlignment="1">
      <alignment horizontal="center" vertical="center" wrapText="1"/>
    </xf>
    <xf numFmtId="0" fontId="12" fillId="6" borderId="13" xfId="1" applyFont="1" applyFill="1" applyBorder="1" applyAlignment="1">
      <alignment horizontal="center" vertical="center" wrapText="1"/>
    </xf>
    <xf numFmtId="0" fontId="66" fillId="0" borderId="1" xfId="0" quotePrefix="1" applyFont="1" applyBorder="1" applyAlignment="1">
      <alignment horizontal="left" vertical="center" wrapText="1"/>
    </xf>
    <xf numFmtId="14" fontId="18" fillId="17" borderId="1" xfId="0" applyNumberFormat="1" applyFont="1" applyFill="1" applyBorder="1" applyAlignment="1">
      <alignment horizontal="center" vertical="center"/>
    </xf>
    <xf numFmtId="0" fontId="98" fillId="0" borderId="74" xfId="0" applyFont="1" applyBorder="1"/>
    <xf numFmtId="0" fontId="99" fillId="0" borderId="74" xfId="0" applyFont="1" applyBorder="1"/>
    <xf numFmtId="0" fontId="98" fillId="0" borderId="75" xfId="0" applyFont="1" applyBorder="1"/>
    <xf numFmtId="0" fontId="99" fillId="0" borderId="75" xfId="0" applyFont="1" applyBorder="1"/>
    <xf numFmtId="0" fontId="4" fillId="0" borderId="0" xfId="5" applyFont="1" applyAlignment="1" applyProtection="1">
      <alignment vertical="center"/>
      <protection locked="0"/>
    </xf>
    <xf numFmtId="0" fontId="4" fillId="0" borderId="0" xfId="5" applyFont="1" applyAlignment="1" applyProtection="1">
      <alignment vertical="center" wrapText="1"/>
      <protection locked="0"/>
    </xf>
    <xf numFmtId="1" fontId="4" fillId="0" borderId="0" xfId="5" applyNumberFormat="1" applyFont="1" applyAlignment="1" applyProtection="1">
      <alignment vertical="center"/>
      <protection locked="0"/>
    </xf>
    <xf numFmtId="166" fontId="4" fillId="0" borderId="0" xfId="7" applyFont="1" applyBorder="1" applyAlignment="1" applyProtection="1">
      <alignment vertical="center"/>
      <protection locked="0"/>
    </xf>
    <xf numFmtId="164" fontId="4" fillId="0" borderId="0" xfId="5" applyNumberFormat="1" applyFont="1" applyAlignment="1" applyProtection="1">
      <alignment vertical="center"/>
      <protection locked="0"/>
    </xf>
    <xf numFmtId="0" fontId="4" fillId="0" borderId="0" xfId="5" applyFont="1" applyAlignment="1">
      <alignment vertical="center"/>
    </xf>
    <xf numFmtId="166" fontId="4" fillId="0" borderId="0" xfId="7" applyFont="1" applyFill="1" applyBorder="1" applyAlignment="1" applyProtection="1">
      <alignment vertical="center"/>
      <protection locked="0"/>
    </xf>
    <xf numFmtId="169" fontId="4" fillId="0" borderId="0" xfId="5" applyNumberFormat="1" applyFont="1" applyAlignment="1" applyProtection="1">
      <alignment vertical="center"/>
      <protection locked="0"/>
    </xf>
    <xf numFmtId="0" fontId="4" fillId="0" borderId="0" xfId="5" applyFont="1" applyAlignment="1">
      <alignment vertical="center" wrapText="1"/>
    </xf>
    <xf numFmtId="166" fontId="4" fillId="0" borderId="0" xfId="7" applyFont="1" applyBorder="1" applyAlignment="1" applyProtection="1">
      <alignment vertical="center"/>
    </xf>
    <xf numFmtId="0" fontId="34" fillId="0" borderId="0" xfId="5" applyFont="1" applyAlignment="1">
      <alignment vertical="center"/>
    </xf>
    <xf numFmtId="166" fontId="4" fillId="0" borderId="0" xfId="7" applyFont="1" applyBorder="1" applyAlignment="1">
      <alignment vertical="center"/>
    </xf>
    <xf numFmtId="168" fontId="4" fillId="0" borderId="0" xfId="5" applyNumberFormat="1" applyFont="1" applyAlignment="1">
      <alignment vertical="center"/>
    </xf>
    <xf numFmtId="3" fontId="4" fillId="0" borderId="0" xfId="7" applyNumberFormat="1" applyFont="1" applyBorder="1" applyAlignment="1" applyProtection="1">
      <alignment vertical="center"/>
      <protection locked="0"/>
    </xf>
    <xf numFmtId="0" fontId="4" fillId="0" borderId="0" xfId="8" applyNumberFormat="1" applyFont="1" applyBorder="1" applyAlignment="1" applyProtection="1">
      <alignment vertical="center"/>
      <protection locked="0"/>
    </xf>
    <xf numFmtId="166" fontId="4" fillId="0" borderId="0" xfId="5" applyNumberFormat="1" applyFont="1" applyAlignment="1" applyProtection="1">
      <alignment vertical="center"/>
      <protection locked="0"/>
    </xf>
    <xf numFmtId="0" fontId="34" fillId="0" borderId="0" xfId="5" applyFont="1" applyAlignment="1" applyProtection="1">
      <alignment vertical="center"/>
      <protection locked="0"/>
    </xf>
    <xf numFmtId="0" fontId="18" fillId="0" borderId="0" xfId="5" applyFont="1" applyAlignment="1" applyProtection="1">
      <alignment vertical="center" wrapText="1"/>
      <protection locked="0"/>
    </xf>
    <xf numFmtId="0" fontId="4" fillId="32" borderId="0" xfId="5" applyFont="1" applyFill="1" applyAlignment="1">
      <alignment vertical="center"/>
    </xf>
    <xf numFmtId="0" fontId="4" fillId="32" borderId="0" xfId="5" applyFont="1" applyFill="1" applyAlignment="1">
      <alignment vertical="center" wrapText="1"/>
    </xf>
    <xf numFmtId="0" fontId="31" fillId="0" borderId="0" xfId="5" applyProtection="1">
      <protection locked="0"/>
    </xf>
    <xf numFmtId="1" fontId="31" fillId="0" borderId="0" xfId="5" applyNumberFormat="1" applyProtection="1">
      <protection locked="0"/>
    </xf>
    <xf numFmtId="0" fontId="22" fillId="0" borderId="35" xfId="0" applyFont="1" applyBorder="1" applyAlignment="1">
      <alignment horizontal="left" vertical="center" wrapText="1"/>
    </xf>
    <xf numFmtId="0" fontId="22" fillId="0" borderId="36" xfId="0" applyFont="1" applyBorder="1" applyAlignment="1">
      <alignment horizontal="left" vertical="center" wrapText="1"/>
    </xf>
    <xf numFmtId="0" fontId="25" fillId="0" borderId="1" xfId="0" applyFont="1" applyBorder="1" applyAlignment="1" applyProtection="1">
      <alignment horizontal="center" vertical="center" wrapText="1"/>
      <protection hidden="1"/>
    </xf>
    <xf numFmtId="9" fontId="0" fillId="0" borderId="0" xfId="0" applyNumberFormat="1"/>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9" fontId="22" fillId="0" borderId="74" xfId="2" applyFont="1" applyBorder="1" applyAlignment="1">
      <alignment horizontal="center" vertical="center"/>
    </xf>
    <xf numFmtId="0" fontId="16" fillId="0" borderId="74" xfId="4" applyBorder="1" applyAlignment="1">
      <alignment wrapText="1"/>
    </xf>
    <xf numFmtId="9" fontId="94" fillId="55" borderId="1" xfId="0" applyNumberFormat="1" applyFont="1" applyFill="1" applyBorder="1" applyAlignment="1">
      <alignment horizontal="center" vertical="center" wrapText="1"/>
    </xf>
    <xf numFmtId="10" fontId="91" fillId="44" borderId="1" xfId="1" applyNumberFormat="1" applyFont="1" applyFill="1" applyBorder="1" applyAlignment="1">
      <alignment horizontal="center" vertical="center" wrapText="1"/>
    </xf>
    <xf numFmtId="9" fontId="15" fillId="43" borderId="41" xfId="1" applyNumberFormat="1" applyFont="1" applyFill="1" applyBorder="1" applyAlignment="1">
      <alignment horizontal="center" vertical="center" wrapText="1"/>
    </xf>
    <xf numFmtId="9" fontId="94" fillId="57" borderId="1" xfId="0" applyNumberFormat="1" applyFont="1" applyFill="1" applyBorder="1" applyAlignment="1">
      <alignment horizontal="center" vertical="center" wrapText="1"/>
    </xf>
    <xf numFmtId="9" fontId="94" fillId="57" borderId="30" xfId="0" applyNumberFormat="1" applyFont="1" applyFill="1" applyBorder="1" applyAlignment="1">
      <alignment horizontal="center" vertical="center" wrapText="1"/>
    </xf>
    <xf numFmtId="9" fontId="0" fillId="0" borderId="1" xfId="2" applyFont="1" applyBorder="1" applyAlignment="1">
      <alignment horizontal="center" vertical="center"/>
    </xf>
    <xf numFmtId="9" fontId="94" fillId="38" borderId="19" xfId="0" applyNumberFormat="1" applyFont="1" applyFill="1" applyBorder="1" applyAlignment="1">
      <alignment horizontal="center" vertical="center"/>
    </xf>
    <xf numFmtId="9" fontId="94" fillId="38" borderId="41" xfId="0" applyNumberFormat="1" applyFont="1" applyFill="1" applyBorder="1" applyAlignment="1">
      <alignment horizontal="center" vertical="center" wrapText="1"/>
    </xf>
    <xf numFmtId="9" fontId="94" fillId="38" borderId="19" xfId="0" applyNumberFormat="1" applyFont="1" applyFill="1" applyBorder="1" applyAlignment="1">
      <alignment horizontal="center" vertical="center" wrapText="1"/>
    </xf>
    <xf numFmtId="9" fontId="94" fillId="38" borderId="0" xfId="0" applyNumberFormat="1" applyFont="1" applyFill="1" applyAlignment="1">
      <alignment horizontal="center" vertical="center"/>
    </xf>
    <xf numFmtId="9" fontId="94" fillId="38" borderId="0" xfId="0" applyNumberFormat="1" applyFont="1" applyFill="1" applyAlignment="1">
      <alignment horizontal="center" vertical="center" wrapText="1"/>
    </xf>
    <xf numFmtId="9" fontId="94" fillId="57" borderId="41" xfId="0" applyNumberFormat="1" applyFont="1" applyFill="1" applyBorder="1" applyAlignment="1">
      <alignment horizontal="center" vertical="center" wrapText="1"/>
    </xf>
    <xf numFmtId="9" fontId="0" fillId="0" borderId="0" xfId="2" applyFont="1"/>
    <xf numFmtId="0" fontId="0" fillId="0" borderId="0" xfId="0" applyAlignment="1">
      <alignment wrapText="1"/>
    </xf>
    <xf numFmtId="0" fontId="5" fillId="2" borderId="12" xfId="1" applyFont="1" applyFill="1" applyBorder="1" applyAlignment="1">
      <alignment horizontal="center" vertical="center" wrapText="1"/>
    </xf>
    <xf numFmtId="0" fontId="5" fillId="2" borderId="13" xfId="1" applyFont="1" applyFill="1" applyBorder="1" applyAlignment="1">
      <alignment horizontal="center" vertical="center" wrapText="1"/>
    </xf>
    <xf numFmtId="14" fontId="0" fillId="0" borderId="1" xfId="0" applyNumberFormat="1" applyBorder="1" applyAlignment="1">
      <alignment horizontal="center" vertical="center"/>
    </xf>
    <xf numFmtId="14" fontId="0" fillId="0" borderId="34" xfId="0" applyNumberFormat="1" applyBorder="1" applyAlignment="1">
      <alignment horizontal="center" vertical="center"/>
    </xf>
    <xf numFmtId="0" fontId="0" fillId="17" borderId="0" xfId="0" applyFill="1"/>
    <xf numFmtId="14" fontId="0" fillId="17" borderId="29" xfId="0" applyNumberFormat="1" applyFill="1" applyBorder="1" applyAlignment="1">
      <alignment horizontal="center" vertical="center"/>
    </xf>
    <xf numFmtId="14" fontId="0" fillId="17" borderId="1" xfId="0" applyNumberFormat="1" applyFill="1" applyBorder="1" applyAlignment="1">
      <alignment horizontal="center" vertical="center"/>
    </xf>
    <xf numFmtId="0" fontId="7" fillId="0" borderId="0" xfId="0" applyFont="1" applyAlignment="1">
      <alignment vertical="center" wrapText="1"/>
    </xf>
    <xf numFmtId="0" fontId="102" fillId="17" borderId="0" xfId="0" applyFont="1" applyFill="1" applyAlignment="1">
      <alignment horizontal="center"/>
    </xf>
    <xf numFmtId="0" fontId="67" fillId="0" borderId="0" xfId="0" applyFont="1"/>
    <xf numFmtId="0" fontId="98" fillId="0" borderId="74" xfId="0" applyFont="1" applyBorder="1" applyAlignment="1">
      <alignment wrapText="1"/>
    </xf>
    <xf numFmtId="0" fontId="98" fillId="0" borderId="75" xfId="0" applyFont="1" applyBorder="1" applyAlignment="1">
      <alignment wrapText="1"/>
    </xf>
    <xf numFmtId="167" fontId="18" fillId="0" borderId="0" xfId="8" applyFont="1" applyBorder="1" applyAlignment="1">
      <alignment vertical="center" wrapText="1"/>
    </xf>
    <xf numFmtId="0" fontId="31" fillId="0" borderId="0" xfId="5" applyAlignment="1" applyProtection="1">
      <alignment wrapText="1"/>
      <protection locked="0"/>
    </xf>
    <xf numFmtId="14" fontId="66" fillId="0" borderId="1" xfId="0" applyNumberFormat="1" applyFont="1" applyBorder="1" applyAlignment="1">
      <alignment horizontal="center" vertical="center" wrapText="1"/>
    </xf>
    <xf numFmtId="0" fontId="104" fillId="0" borderId="1" xfId="0" applyFont="1" applyBorder="1" applyAlignment="1">
      <alignment horizontal="center" vertical="center" wrapText="1"/>
    </xf>
    <xf numFmtId="0" fontId="103" fillId="59" borderId="1" xfId="0" applyFont="1" applyFill="1" applyBorder="1" applyAlignment="1">
      <alignment horizontal="center" vertical="center" wrapText="1"/>
    </xf>
    <xf numFmtId="0" fontId="39" fillId="36" borderId="29" xfId="0" applyFont="1" applyFill="1" applyBorder="1" applyAlignment="1">
      <alignment vertical="center"/>
    </xf>
    <xf numFmtId="0" fontId="40" fillId="36" borderId="29" xfId="0" applyFont="1" applyFill="1" applyBorder="1" applyAlignment="1">
      <alignment horizontal="left" vertical="center" wrapText="1"/>
    </xf>
    <xf numFmtId="0" fontId="40" fillId="36" borderId="29" xfId="0" applyFont="1" applyFill="1" applyBorder="1" applyAlignment="1">
      <alignment horizontal="center" vertical="center" wrapText="1"/>
    </xf>
    <xf numFmtId="0" fontId="40" fillId="36" borderId="1" xfId="0" applyFont="1" applyFill="1" applyBorder="1" applyAlignment="1">
      <alignment horizontal="center" vertical="center" wrapText="1"/>
    </xf>
    <xf numFmtId="0" fontId="40" fillId="36" borderId="65" xfId="0" applyFont="1" applyFill="1" applyBorder="1" applyAlignment="1">
      <alignment horizontal="center" vertical="center" wrapText="1"/>
    </xf>
    <xf numFmtId="0" fontId="39" fillId="36" borderId="1" xfId="0" applyFont="1" applyFill="1" applyBorder="1" applyAlignment="1">
      <alignment vertical="center"/>
    </xf>
    <xf numFmtId="0" fontId="40" fillId="36" borderId="1" xfId="0" applyFont="1" applyFill="1" applyBorder="1" applyAlignment="1">
      <alignment horizontal="left" vertical="center" wrapText="1"/>
    </xf>
    <xf numFmtId="0" fontId="40" fillId="36" borderId="47" xfId="0" applyFont="1" applyFill="1" applyBorder="1" applyAlignment="1">
      <alignment horizontal="center" vertical="center" wrapText="1"/>
    </xf>
    <xf numFmtId="0" fontId="39" fillId="36" borderId="1" xfId="0" applyFont="1" applyFill="1" applyBorder="1" applyAlignment="1">
      <alignment vertical="center" wrapText="1"/>
    </xf>
    <xf numFmtId="0" fontId="39" fillId="36" borderId="34" xfId="0" applyFont="1" applyFill="1" applyBorder="1" applyAlignment="1">
      <alignment vertical="center" wrapText="1"/>
    </xf>
    <xf numFmtId="0" fontId="40" fillId="36" borderId="34" xfId="0" applyFont="1" applyFill="1" applyBorder="1" applyAlignment="1">
      <alignment horizontal="left" vertical="center" wrapText="1"/>
    </xf>
    <xf numFmtId="0" fontId="40" fillId="36" borderId="34" xfId="0" applyFont="1" applyFill="1" applyBorder="1" applyAlignment="1">
      <alignment horizontal="center" vertical="center" wrapText="1"/>
    </xf>
    <xf numFmtId="0" fontId="40" fillId="36" borderId="48" xfId="0" applyFont="1" applyFill="1" applyBorder="1" applyAlignment="1">
      <alignment horizontal="center" vertical="center" wrapText="1"/>
    </xf>
    <xf numFmtId="0" fontId="39" fillId="36" borderId="1" xfId="0" applyFont="1" applyFill="1" applyBorder="1" applyAlignment="1">
      <alignment horizontal="left" vertical="center"/>
    </xf>
    <xf numFmtId="0" fontId="39" fillId="36" borderId="34" xfId="0" applyFont="1" applyFill="1" applyBorder="1" applyAlignment="1">
      <alignment horizontal="left" vertical="center" wrapText="1"/>
    </xf>
    <xf numFmtId="0" fontId="108" fillId="36" borderId="34" xfId="0" applyFont="1" applyFill="1" applyBorder="1" applyAlignment="1">
      <alignment horizontal="center" vertical="center" wrapText="1"/>
    </xf>
    <xf numFmtId="0" fontId="39" fillId="36" borderId="3" xfId="0" applyFont="1" applyFill="1" applyBorder="1" applyAlignment="1">
      <alignment vertical="center"/>
    </xf>
    <xf numFmtId="0" fontId="40" fillId="36" borderId="3" xfId="0" applyFont="1" applyFill="1" applyBorder="1" applyAlignment="1">
      <alignment horizontal="left" vertical="center" wrapText="1"/>
    </xf>
    <xf numFmtId="0" fontId="40" fillId="36" borderId="3" xfId="0" applyFont="1" applyFill="1" applyBorder="1" applyAlignment="1">
      <alignment horizontal="center" vertical="center" wrapText="1"/>
    </xf>
    <xf numFmtId="0" fontId="40" fillId="36" borderId="46" xfId="0" applyFont="1" applyFill="1" applyBorder="1" applyAlignment="1">
      <alignment horizontal="center" vertical="center" wrapText="1"/>
    </xf>
    <xf numFmtId="0" fontId="39" fillId="36" borderId="34" xfId="0" applyFont="1" applyFill="1" applyBorder="1" applyAlignment="1">
      <alignment horizontal="left" vertical="center"/>
    </xf>
    <xf numFmtId="0" fontId="110" fillId="0" borderId="1" xfId="0" applyFont="1" applyBorder="1" applyAlignment="1">
      <alignment horizontal="center" vertical="center" wrapText="1"/>
    </xf>
    <xf numFmtId="14" fontId="48" fillId="0" borderId="2" xfId="0" applyNumberFormat="1" applyFont="1" applyBorder="1" applyAlignment="1">
      <alignment horizontal="center" vertical="center" wrapText="1"/>
    </xf>
    <xf numFmtId="14" fontId="48" fillId="0" borderId="1" xfId="0" applyNumberFormat="1" applyFont="1" applyBorder="1" applyAlignment="1">
      <alignment horizontal="center" vertical="center" wrapText="1"/>
    </xf>
    <xf numFmtId="0" fontId="109" fillId="0" borderId="1" xfId="0" applyFont="1" applyBorder="1" applyAlignment="1">
      <alignment vertical="center" wrapText="1"/>
    </xf>
    <xf numFmtId="0" fontId="48" fillId="0" borderId="31" xfId="0" applyFont="1" applyBorder="1" applyAlignment="1">
      <alignment wrapText="1"/>
    </xf>
    <xf numFmtId="14" fontId="48" fillId="0" borderId="29" xfId="0" applyNumberFormat="1" applyFont="1" applyBorder="1" applyAlignment="1">
      <alignment horizontal="center" vertical="center" wrapText="1"/>
    </xf>
    <xf numFmtId="0" fontId="48" fillId="0" borderId="45" xfId="0" applyFont="1" applyBorder="1" applyAlignment="1">
      <alignment wrapText="1"/>
    </xf>
    <xf numFmtId="14" fontId="48" fillId="0" borderId="3" xfId="0" applyNumberFormat="1" applyFont="1" applyBorder="1" applyAlignment="1">
      <alignment horizontal="center" vertical="center" wrapText="1"/>
    </xf>
    <xf numFmtId="0" fontId="48" fillId="0" borderId="77" xfId="0" applyFont="1" applyBorder="1" applyAlignment="1">
      <alignment wrapText="1"/>
    </xf>
    <xf numFmtId="14" fontId="48" fillId="0" borderId="18" xfId="0" applyNumberFormat="1" applyFont="1" applyBorder="1" applyAlignment="1">
      <alignment horizontal="center" vertical="center" wrapText="1"/>
    </xf>
    <xf numFmtId="0" fontId="47" fillId="0" borderId="74" xfId="0" applyFont="1" applyBorder="1" applyAlignment="1">
      <alignment horizontal="center" vertical="center"/>
    </xf>
    <xf numFmtId="0" fontId="109" fillId="0" borderId="74" xfId="0" applyFont="1" applyBorder="1" applyAlignment="1">
      <alignment horizontal="center" vertical="center" wrapText="1"/>
    </xf>
    <xf numFmtId="0" fontId="110" fillId="0" borderId="74" xfId="0" applyFont="1" applyBorder="1" applyAlignment="1">
      <alignment horizontal="center" vertical="center" wrapText="1"/>
    </xf>
    <xf numFmtId="0" fontId="48" fillId="0" borderId="50" xfId="0" applyFont="1" applyBorder="1" applyAlignment="1">
      <alignment vertical="center" wrapText="1"/>
    </xf>
    <xf numFmtId="0" fontId="48" fillId="0" borderId="74" xfId="0" applyFont="1" applyBorder="1" applyAlignment="1">
      <alignment horizontal="center" vertical="center" wrapText="1"/>
    </xf>
    <xf numFmtId="14" fontId="48" fillId="0" borderId="89" xfId="0" applyNumberFormat="1" applyFont="1" applyBorder="1" applyAlignment="1">
      <alignment horizontal="center" vertical="center" wrapText="1"/>
    </xf>
    <xf numFmtId="0" fontId="48" fillId="0" borderId="90" xfId="0" applyFont="1" applyBorder="1" applyAlignment="1">
      <alignment horizontal="center" vertical="center" wrapText="1"/>
    </xf>
    <xf numFmtId="0" fontId="52" fillId="0" borderId="0" xfId="12" applyFont="1" applyAlignment="1">
      <alignment horizontal="center" vertical="center"/>
    </xf>
    <xf numFmtId="0" fontId="52" fillId="17" borderId="0" xfId="12" applyFont="1" applyFill="1" applyAlignment="1">
      <alignment horizontal="center" vertical="center"/>
    </xf>
    <xf numFmtId="0" fontId="49" fillId="0" borderId="2" xfId="12" applyFont="1" applyBorder="1" applyAlignment="1">
      <alignment horizontal="center" vertical="center" wrapText="1"/>
    </xf>
    <xf numFmtId="0" fontId="49" fillId="0" borderId="1" xfId="12" applyFont="1" applyBorder="1" applyAlignment="1">
      <alignment horizontal="center" vertical="center" wrapText="1"/>
    </xf>
    <xf numFmtId="0" fontId="52" fillId="0" borderId="1" xfId="12" applyFont="1" applyBorder="1" applyAlignment="1">
      <alignment horizontal="justify" vertical="center" wrapText="1"/>
    </xf>
    <xf numFmtId="0" fontId="52" fillId="0" borderId="1" xfId="12" applyFont="1" applyBorder="1" applyAlignment="1">
      <alignment horizontal="justify" vertical="center"/>
    </xf>
    <xf numFmtId="0" fontId="52" fillId="0" borderId="30" xfId="12" applyFont="1" applyBorder="1" applyAlignment="1">
      <alignment horizontal="justify" vertical="center" wrapText="1"/>
    </xf>
    <xf numFmtId="0" fontId="52" fillId="0" borderId="31" xfId="12" applyFont="1" applyBorder="1" applyAlignment="1">
      <alignment horizontal="center" vertical="center" wrapText="1"/>
    </xf>
    <xf numFmtId="0" fontId="52" fillId="0" borderId="65" xfId="12" applyFont="1" applyBorder="1" applyAlignment="1">
      <alignment horizontal="center" vertical="center" wrapText="1"/>
    </xf>
    <xf numFmtId="0" fontId="60" fillId="0" borderId="1" xfId="12" applyFont="1" applyBorder="1" applyAlignment="1">
      <alignment horizontal="justify" vertical="center" wrapText="1"/>
    </xf>
    <xf numFmtId="0" fontId="52" fillId="0" borderId="32" xfId="12" applyFont="1" applyBorder="1" applyAlignment="1">
      <alignment horizontal="center" vertical="center" wrapText="1"/>
    </xf>
    <xf numFmtId="0" fontId="52" fillId="0" borderId="47" xfId="12" applyFont="1" applyBorder="1" applyAlignment="1">
      <alignment horizontal="center" vertical="center" wrapText="1"/>
    </xf>
    <xf numFmtId="0" fontId="86" fillId="0" borderId="1" xfId="12" applyFont="1" applyBorder="1" applyAlignment="1">
      <alignment horizontal="justify" vertical="center" wrapText="1"/>
    </xf>
    <xf numFmtId="0" fontId="52" fillId="17" borderId="1" xfId="12" applyFont="1" applyFill="1" applyBorder="1" applyAlignment="1">
      <alignment horizontal="center" vertical="center" wrapText="1"/>
    </xf>
    <xf numFmtId="0" fontId="52" fillId="17" borderId="1" xfId="12" applyFont="1" applyFill="1" applyBorder="1" applyAlignment="1">
      <alignment horizontal="justify" vertical="center" wrapText="1"/>
    </xf>
    <xf numFmtId="0" fontId="111" fillId="0" borderId="1" xfId="12" applyFont="1" applyBorder="1" applyAlignment="1">
      <alignment horizontal="justify" vertical="center" wrapText="1"/>
    </xf>
    <xf numFmtId="0" fontId="111" fillId="0" borderId="30" xfId="12" applyFont="1" applyBorder="1" applyAlignment="1">
      <alignment horizontal="justify" vertical="center" wrapText="1"/>
    </xf>
    <xf numFmtId="0" fontId="111" fillId="17" borderId="1" xfId="12" applyFont="1" applyFill="1" applyBorder="1" applyAlignment="1">
      <alignment horizontal="justify" vertical="center" wrapText="1"/>
    </xf>
    <xf numFmtId="0" fontId="56" fillId="0" borderId="1" xfId="12" applyFont="1" applyBorder="1" applyAlignment="1">
      <alignment horizontal="justify" vertical="center" wrapText="1"/>
    </xf>
    <xf numFmtId="0" fontId="59" fillId="17" borderId="1" xfId="12" applyFont="1" applyFill="1" applyBorder="1" applyAlignment="1">
      <alignment horizontal="justify" vertical="center" wrapText="1"/>
    </xf>
    <xf numFmtId="0" fontId="111" fillId="0" borderId="1" xfId="12" applyFont="1" applyBorder="1" applyAlignment="1">
      <alignment horizontal="center" vertical="center" wrapText="1"/>
    </xf>
    <xf numFmtId="0" fontId="52" fillId="0" borderId="33" xfId="12" applyFont="1" applyBorder="1" applyAlignment="1">
      <alignment horizontal="center" vertical="center" wrapText="1"/>
    </xf>
    <xf numFmtId="0" fontId="52" fillId="0" borderId="66" xfId="12" applyFont="1" applyBorder="1" applyAlignment="1">
      <alignment horizontal="center" vertical="center" wrapText="1"/>
    </xf>
    <xf numFmtId="0" fontId="62" fillId="0" borderId="1" xfId="12" applyFont="1" applyBorder="1" applyAlignment="1">
      <alignment horizontal="center" vertical="center" wrapText="1"/>
    </xf>
    <xf numFmtId="0" fontId="62" fillId="0" borderId="1" xfId="12" applyFont="1" applyBorder="1" applyAlignment="1">
      <alignment horizontal="center" vertical="top" wrapText="1"/>
    </xf>
    <xf numFmtId="0" fontId="57" fillId="34" borderId="1" xfId="12" applyFont="1" applyFill="1" applyBorder="1" applyAlignment="1">
      <alignment horizontal="center" vertical="top" wrapText="1"/>
    </xf>
    <xf numFmtId="0" fontId="52" fillId="0" borderId="38" xfId="12" applyFont="1" applyBorder="1" applyAlignment="1">
      <alignment horizontal="center" vertical="center" wrapText="1"/>
    </xf>
    <xf numFmtId="0" fontId="52" fillId="0" borderId="48" xfId="12" applyFont="1" applyBorder="1" applyAlignment="1">
      <alignment horizontal="center" vertical="center" wrapText="1"/>
    </xf>
    <xf numFmtId="0" fontId="49" fillId="0" borderId="37" xfId="12" applyFont="1" applyBorder="1" applyAlignment="1">
      <alignment vertical="center"/>
    </xf>
    <xf numFmtId="0" fontId="49" fillId="0" borderId="50" xfId="12" applyFont="1" applyBorder="1" applyAlignment="1">
      <alignment vertical="center"/>
    </xf>
    <xf numFmtId="14" fontId="52" fillId="0" borderId="1" xfId="12" applyNumberFormat="1" applyFont="1" applyBorder="1" applyAlignment="1">
      <alignment horizontal="center" vertical="center"/>
    </xf>
    <xf numFmtId="0" fontId="52" fillId="17" borderId="0" xfId="12" applyFont="1" applyFill="1" applyAlignment="1">
      <alignment horizontal="center" vertical="center" wrapText="1"/>
    </xf>
    <xf numFmtId="0" fontId="52" fillId="17" borderId="0" xfId="12" applyFont="1" applyFill="1" applyAlignment="1">
      <alignment horizontal="left" vertical="center" wrapText="1"/>
    </xf>
    <xf numFmtId="0" fontId="0" fillId="0" borderId="19" xfId="0" applyBorder="1"/>
    <xf numFmtId="9" fontId="0" fillId="0" borderId="0" xfId="2" applyFont="1" applyBorder="1"/>
    <xf numFmtId="0" fontId="113" fillId="0" borderId="0" xfId="0" applyFont="1"/>
    <xf numFmtId="10" fontId="0" fillId="0" borderId="0" xfId="2" applyNumberFormat="1" applyFont="1" applyBorder="1" applyAlignment="1">
      <alignment horizontal="center" vertical="center"/>
    </xf>
    <xf numFmtId="0" fontId="0" fillId="0" borderId="5" xfId="0" applyBorder="1"/>
    <xf numFmtId="0" fontId="114" fillId="0" borderId="0" xfId="0" applyFont="1"/>
    <xf numFmtId="0" fontId="113" fillId="0" borderId="0" xfId="0" applyFont="1" applyAlignment="1">
      <alignment wrapText="1"/>
    </xf>
    <xf numFmtId="10" fontId="0" fillId="0" borderId="0" xfId="2" applyNumberFormat="1" applyFont="1" applyAlignment="1">
      <alignment horizontal="center" vertical="center"/>
    </xf>
    <xf numFmtId="0" fontId="5" fillId="2" borderId="44" xfId="1" applyFont="1" applyFill="1" applyBorder="1" applyAlignment="1">
      <alignment horizontal="center" vertical="center" wrapText="1"/>
    </xf>
    <xf numFmtId="0" fontId="5" fillId="2" borderId="39" xfId="1" applyFont="1" applyFill="1" applyBorder="1" applyAlignment="1">
      <alignment horizontal="center" vertical="center" wrapText="1"/>
    </xf>
    <xf numFmtId="0" fontId="5" fillId="2" borderId="92" xfId="1" applyFont="1" applyFill="1" applyBorder="1" applyAlignment="1">
      <alignment horizontal="center" vertical="center" wrapText="1"/>
    </xf>
    <xf numFmtId="0" fontId="5" fillId="2" borderId="49" xfId="1" applyFont="1" applyFill="1" applyBorder="1" applyAlignment="1">
      <alignment horizontal="center" vertical="center" wrapText="1"/>
    </xf>
    <xf numFmtId="0" fontId="5" fillId="2" borderId="26" xfId="1" applyFont="1" applyFill="1" applyBorder="1" applyAlignment="1">
      <alignment horizontal="center" vertical="center" wrapText="1"/>
    </xf>
    <xf numFmtId="14" fontId="5" fillId="2" borderId="26" xfId="1" applyNumberFormat="1" applyFont="1" applyFill="1" applyBorder="1" applyAlignment="1">
      <alignment horizontal="center" vertical="center" wrapText="1"/>
    </xf>
    <xf numFmtId="9" fontId="5" fillId="2" borderId="26" xfId="2" applyFont="1" applyFill="1" applyBorder="1" applyAlignment="1">
      <alignment horizontal="center" vertical="center" wrapText="1"/>
    </xf>
    <xf numFmtId="9" fontId="5" fillId="2" borderId="39" xfId="2" applyFont="1" applyFill="1" applyBorder="1" applyAlignment="1">
      <alignment horizontal="center" vertical="center" wrapText="1"/>
    </xf>
    <xf numFmtId="0" fontId="5" fillId="2" borderId="27" xfId="1" applyFont="1" applyFill="1" applyBorder="1" applyAlignment="1">
      <alignment horizontal="center" vertical="center" wrapText="1"/>
    </xf>
    <xf numFmtId="9" fontId="0" fillId="0" borderId="29" xfId="2" applyFont="1" applyBorder="1" applyAlignment="1">
      <alignment horizontal="right" vertical="center"/>
    </xf>
    <xf numFmtId="9" fontId="0" fillId="17" borderId="31" xfId="2" applyFont="1" applyFill="1" applyBorder="1" applyAlignment="1">
      <alignment horizontal="center" vertical="center"/>
    </xf>
    <xf numFmtId="9" fontId="0" fillId="17" borderId="29" xfId="2" applyFont="1" applyFill="1" applyBorder="1" applyAlignment="1">
      <alignment horizontal="center" vertical="center"/>
    </xf>
    <xf numFmtId="9" fontId="0" fillId="0" borderId="65" xfId="0" applyNumberFormat="1" applyBorder="1" applyAlignment="1">
      <alignment horizontal="center" vertical="center"/>
    </xf>
    <xf numFmtId="9" fontId="0" fillId="3" borderId="1" xfId="2" applyFont="1" applyFill="1" applyBorder="1" applyAlignment="1">
      <alignment horizontal="right" vertical="center"/>
    </xf>
    <xf numFmtId="9" fontId="0" fillId="37" borderId="32" xfId="2" applyFont="1" applyFill="1" applyBorder="1" applyAlignment="1">
      <alignment horizontal="center" vertical="center"/>
    </xf>
    <xf numFmtId="9" fontId="0" fillId="37" borderId="1" xfId="2" applyFont="1" applyFill="1" applyBorder="1" applyAlignment="1">
      <alignment horizontal="center" vertical="center"/>
    </xf>
    <xf numFmtId="9" fontId="0" fillId="37" borderId="47" xfId="2" applyFont="1" applyFill="1" applyBorder="1" applyAlignment="1">
      <alignment horizontal="center" vertical="center"/>
    </xf>
    <xf numFmtId="9" fontId="0" fillId="0" borderId="1" xfId="2" applyFont="1" applyBorder="1" applyAlignment="1">
      <alignment horizontal="right" vertical="center"/>
    </xf>
    <xf numFmtId="9" fontId="0" fillId="17" borderId="32" xfId="2" applyFont="1" applyFill="1" applyBorder="1" applyAlignment="1">
      <alignment horizontal="center" vertical="center"/>
    </xf>
    <xf numFmtId="9" fontId="0" fillId="17" borderId="1" xfId="2" applyFont="1" applyFill="1" applyBorder="1" applyAlignment="1">
      <alignment horizontal="center" vertical="center"/>
    </xf>
    <xf numFmtId="9" fontId="0" fillId="0" borderId="47" xfId="0" applyNumberFormat="1" applyBorder="1" applyAlignment="1">
      <alignment horizontal="center" vertical="center"/>
    </xf>
    <xf numFmtId="9" fontId="0" fillId="3" borderId="32" xfId="2" applyFont="1" applyFill="1" applyBorder="1" applyAlignment="1">
      <alignment horizontal="center" vertical="center"/>
    </xf>
    <xf numFmtId="9" fontId="0" fillId="3" borderId="1" xfId="2" applyFont="1" applyFill="1" applyBorder="1" applyAlignment="1">
      <alignment horizontal="center" vertical="center"/>
    </xf>
    <xf numFmtId="9" fontId="0" fillId="3" borderId="47" xfId="0" applyNumberFormat="1" applyFill="1" applyBorder="1" applyAlignment="1">
      <alignment horizontal="center" vertical="center"/>
    </xf>
    <xf numFmtId="9" fontId="0" fillId="3" borderId="34" xfId="2" applyFont="1" applyFill="1" applyBorder="1" applyAlignment="1">
      <alignment horizontal="right" vertical="center"/>
    </xf>
    <xf numFmtId="9" fontId="0" fillId="3" borderId="38" xfId="2" applyFont="1" applyFill="1" applyBorder="1" applyAlignment="1">
      <alignment horizontal="center" vertical="center"/>
    </xf>
    <xf numFmtId="9" fontId="0" fillId="3" borderId="34" xfId="2" applyFont="1" applyFill="1" applyBorder="1" applyAlignment="1">
      <alignment horizontal="center" vertical="center"/>
    </xf>
    <xf numFmtId="9" fontId="0" fillId="3" borderId="48" xfId="0" applyNumberFormat="1" applyFill="1" applyBorder="1" applyAlignment="1">
      <alignment horizontal="center" vertical="center"/>
    </xf>
    <xf numFmtId="14" fontId="0" fillId="17" borderId="3" xfId="0" applyNumberFormat="1" applyFill="1" applyBorder="1" applyAlignment="1">
      <alignment horizontal="center" vertical="center"/>
    </xf>
    <xf numFmtId="9" fontId="0" fillId="0" borderId="3" xfId="2" applyFont="1" applyBorder="1" applyAlignment="1">
      <alignment horizontal="right" vertical="center"/>
    </xf>
    <xf numFmtId="9" fontId="0" fillId="0" borderId="45" xfId="2" applyFont="1" applyFill="1" applyBorder="1" applyAlignment="1">
      <alignment horizontal="center" vertical="center"/>
    </xf>
    <xf numFmtId="9" fontId="0" fillId="17" borderId="3" xfId="2" applyFont="1" applyFill="1" applyBorder="1" applyAlignment="1">
      <alignment horizontal="center" vertical="center"/>
    </xf>
    <xf numFmtId="9" fontId="0" fillId="17" borderId="46" xfId="0" applyNumberFormat="1" applyFill="1" applyBorder="1" applyAlignment="1">
      <alignment horizontal="center" vertical="center"/>
    </xf>
    <xf numFmtId="9" fontId="0" fillId="0" borderId="32" xfId="0" applyNumberFormat="1" applyBorder="1" applyAlignment="1">
      <alignment horizontal="center" vertical="center"/>
    </xf>
    <xf numFmtId="9" fontId="0" fillId="17" borderId="47" xfId="0" applyNumberFormat="1" applyFill="1" applyBorder="1" applyAlignment="1">
      <alignment horizontal="center" vertical="center"/>
    </xf>
    <xf numFmtId="9" fontId="0" fillId="37" borderId="32" xfId="0" applyNumberFormat="1" applyFill="1" applyBorder="1" applyAlignment="1">
      <alignment horizontal="center" vertical="center"/>
    </xf>
    <xf numFmtId="9" fontId="0" fillId="0" borderId="32" xfId="2" applyFont="1" applyFill="1" applyBorder="1" applyAlignment="1">
      <alignment horizontal="center" vertical="center"/>
    </xf>
    <xf numFmtId="14" fontId="0" fillId="0" borderId="47" xfId="0" applyNumberFormat="1" applyBorder="1" applyAlignment="1">
      <alignment horizontal="center" vertical="center"/>
    </xf>
    <xf numFmtId="9" fontId="0" fillId="37" borderId="38" xfId="0" applyNumberFormat="1" applyFill="1" applyBorder="1" applyAlignment="1">
      <alignment horizontal="center" vertical="center"/>
    </xf>
    <xf numFmtId="9" fontId="0" fillId="37" borderId="34" xfId="2" applyFont="1" applyFill="1" applyBorder="1" applyAlignment="1">
      <alignment horizontal="center" vertical="center"/>
    </xf>
    <xf numFmtId="9" fontId="0" fillId="37" borderId="48" xfId="0" applyNumberFormat="1" applyFill="1" applyBorder="1" applyAlignment="1">
      <alignment horizontal="center" vertical="center"/>
    </xf>
    <xf numFmtId="14" fontId="0" fillId="0" borderId="46" xfId="0" applyNumberFormat="1" applyBorder="1" applyAlignment="1">
      <alignment horizontal="center" vertical="center"/>
    </xf>
    <xf numFmtId="14" fontId="0" fillId="0" borderId="3" xfId="0" applyNumberFormat="1" applyBorder="1" applyAlignment="1">
      <alignment horizontal="center" vertical="center"/>
    </xf>
    <xf numFmtId="9" fontId="18" fillId="0" borderId="32" xfId="0" applyNumberFormat="1" applyFont="1" applyBorder="1" applyAlignment="1">
      <alignment horizontal="center" vertical="center"/>
    </xf>
    <xf numFmtId="9" fontId="18" fillId="0" borderId="1" xfId="2" applyFont="1" applyFill="1" applyBorder="1" applyAlignment="1">
      <alignment horizontal="center" vertical="center"/>
    </xf>
    <xf numFmtId="14" fontId="18" fillId="0" borderId="47" xfId="0" applyNumberFormat="1" applyFont="1" applyBorder="1" applyAlignment="1">
      <alignment horizontal="center" vertical="center"/>
    </xf>
    <xf numFmtId="14" fontId="0" fillId="0" borderId="2" xfId="0" applyNumberFormat="1" applyBorder="1" applyAlignment="1">
      <alignment horizontal="center" vertical="center"/>
    </xf>
    <xf numFmtId="9" fontId="0" fillId="3" borderId="2" xfId="2" applyFont="1" applyFill="1" applyBorder="1" applyAlignment="1">
      <alignment horizontal="right" vertical="center"/>
    </xf>
    <xf numFmtId="9" fontId="0" fillId="0" borderId="31" xfId="2" applyFont="1" applyFill="1" applyBorder="1" applyAlignment="1">
      <alignment horizontal="center" vertical="center"/>
    </xf>
    <xf numFmtId="14" fontId="0" fillId="0" borderId="65" xfId="0" applyNumberFormat="1" applyBorder="1" applyAlignment="1">
      <alignment horizontal="center" vertical="center"/>
    </xf>
    <xf numFmtId="9" fontId="18" fillId="37" borderId="32" xfId="0" applyNumberFormat="1" applyFont="1" applyFill="1" applyBorder="1" applyAlignment="1">
      <alignment horizontal="center" vertical="center"/>
    </xf>
    <xf numFmtId="9" fontId="0" fillId="37" borderId="38" xfId="2" applyFont="1" applyFill="1" applyBorder="1" applyAlignment="1">
      <alignment horizontal="center" vertical="center"/>
    </xf>
    <xf numFmtId="9" fontId="0" fillId="37" borderId="48" xfId="2" applyFont="1" applyFill="1" applyBorder="1" applyAlignment="1">
      <alignment horizontal="center" vertical="center"/>
    </xf>
    <xf numFmtId="14" fontId="0" fillId="0" borderId="52" xfId="0" applyNumberFormat="1" applyBorder="1" applyAlignment="1">
      <alignment horizontal="center" vertical="center" wrapText="1"/>
    </xf>
    <xf numFmtId="9" fontId="0" fillId="0" borderId="45" xfId="0" applyNumberFormat="1" applyBorder="1" applyAlignment="1">
      <alignment horizontal="center" vertical="center"/>
    </xf>
    <xf numFmtId="9" fontId="0" fillId="0" borderId="36" xfId="0" applyNumberFormat="1" applyBorder="1" applyAlignment="1">
      <alignment horizontal="center" vertical="center"/>
    </xf>
    <xf numFmtId="14" fontId="0" fillId="17" borderId="34" xfId="0" applyNumberFormat="1" applyFill="1" applyBorder="1" applyAlignment="1">
      <alignment horizontal="center" vertical="center"/>
    </xf>
    <xf numFmtId="10" fontId="113" fillId="0" borderId="0" xfId="2" applyNumberFormat="1" applyFont="1" applyAlignment="1">
      <alignment horizontal="center" vertical="center"/>
    </xf>
    <xf numFmtId="0" fontId="113" fillId="0" borderId="0" xfId="0" applyFont="1" applyAlignment="1">
      <alignment horizontal="center" vertical="center"/>
    </xf>
    <xf numFmtId="170" fontId="102" fillId="37" borderId="0" xfId="0" applyNumberFormat="1" applyFont="1" applyFill="1" applyAlignment="1">
      <alignment horizontal="center" vertical="center"/>
    </xf>
    <xf numFmtId="170" fontId="102" fillId="0" borderId="0" xfId="0" applyNumberFormat="1" applyFont="1" applyAlignment="1">
      <alignment horizontal="center" vertical="center"/>
    </xf>
    <xf numFmtId="170" fontId="102" fillId="61" borderId="0" xfId="0" applyNumberFormat="1" applyFont="1" applyFill="1" applyAlignment="1">
      <alignment horizontal="center" vertical="center"/>
    </xf>
    <xf numFmtId="0" fontId="0" fillId="0" borderId="8" xfId="0" applyBorder="1"/>
    <xf numFmtId="170" fontId="102" fillId="0" borderId="101" xfId="0" applyNumberFormat="1" applyFont="1" applyBorder="1" applyAlignment="1">
      <alignment horizontal="center" vertical="center"/>
    </xf>
    <xf numFmtId="0" fontId="0" fillId="0" borderId="101" xfId="0" applyBorder="1"/>
    <xf numFmtId="170" fontId="102" fillId="0" borderId="84" xfId="0" applyNumberFormat="1" applyFont="1" applyBorder="1" applyAlignment="1">
      <alignment horizontal="center" vertical="center"/>
    </xf>
    <xf numFmtId="0" fontId="0" fillId="17" borderId="2" xfId="0" applyFill="1" applyBorder="1" applyAlignment="1">
      <alignment horizontal="center" vertical="center" wrapText="1"/>
    </xf>
    <xf numFmtId="0" fontId="5" fillId="18" borderId="2" xfId="0" applyFont="1" applyFill="1" applyBorder="1" applyAlignment="1">
      <alignment horizontal="center" vertical="center" wrapText="1"/>
    </xf>
    <xf numFmtId="14" fontId="0" fillId="17" borderId="2" xfId="0" applyNumberFormat="1" applyFill="1" applyBorder="1" applyAlignment="1">
      <alignment horizontal="center" vertical="center" wrapText="1"/>
    </xf>
    <xf numFmtId="0" fontId="5" fillId="23" borderId="2" xfId="0" applyFont="1" applyFill="1" applyBorder="1" applyAlignment="1">
      <alignment horizontal="center" vertical="center" wrapText="1"/>
    </xf>
    <xf numFmtId="0" fontId="5" fillId="21" borderId="2" xfId="0" applyFont="1" applyFill="1" applyBorder="1" applyAlignment="1">
      <alignment horizontal="center" vertical="center" wrapText="1"/>
    </xf>
    <xf numFmtId="0" fontId="7" fillId="24" borderId="2" xfId="0" applyFont="1" applyFill="1" applyBorder="1" applyAlignment="1">
      <alignment horizontal="center" vertical="center" wrapText="1"/>
    </xf>
    <xf numFmtId="0" fontId="5" fillId="29" borderId="2" xfId="0" applyFont="1" applyFill="1" applyBorder="1" applyAlignment="1">
      <alignment horizontal="center" vertical="center" wrapText="1"/>
    </xf>
    <xf numFmtId="0" fontId="5" fillId="20" borderId="2" xfId="0" applyFont="1" applyFill="1" applyBorder="1" applyAlignment="1">
      <alignment horizontal="center" vertical="center" wrapText="1"/>
    </xf>
    <xf numFmtId="0" fontId="7" fillId="25" borderId="2" xfId="0" applyFont="1" applyFill="1" applyBorder="1" applyAlignment="1">
      <alignment horizontal="center" vertical="center" wrapText="1"/>
    </xf>
    <xf numFmtId="0" fontId="5" fillId="30" borderId="2" xfId="0" applyFont="1" applyFill="1" applyBorder="1" applyAlignment="1">
      <alignment horizontal="center" vertical="center" wrapText="1"/>
    </xf>
    <xf numFmtId="14" fontId="0" fillId="38" borderId="2" xfId="0" applyNumberFormat="1" applyFill="1" applyBorder="1" applyAlignment="1">
      <alignment horizontal="center" vertical="center" wrapText="1"/>
    </xf>
    <xf numFmtId="0" fontId="0" fillId="17" borderId="2" xfId="0" applyFill="1" applyBorder="1" applyAlignment="1">
      <alignment horizontal="justify" vertical="center" wrapText="1"/>
    </xf>
    <xf numFmtId="0" fontId="18" fillId="17" borderId="2" xfId="0" applyFont="1" applyFill="1" applyBorder="1" applyAlignment="1">
      <alignment horizontal="center" vertical="center" wrapText="1"/>
    </xf>
    <xf numFmtId="165" fontId="0" fillId="17" borderId="2" xfId="11" applyFont="1" applyFill="1" applyBorder="1" applyAlignment="1">
      <alignment horizontal="center" vertical="center" wrapText="1"/>
    </xf>
    <xf numFmtId="4" fontId="18" fillId="17" borderId="2" xfId="0" applyNumberFormat="1" applyFont="1" applyFill="1" applyBorder="1" applyAlignment="1">
      <alignment horizontal="center" vertical="center" wrapText="1"/>
    </xf>
    <xf numFmtId="0" fontId="5" fillId="49" borderId="2" xfId="0" applyFont="1" applyFill="1" applyBorder="1" applyAlignment="1">
      <alignment horizontal="center" vertical="center" wrapText="1"/>
    </xf>
    <xf numFmtId="0" fontId="85" fillId="26" borderId="2" xfId="0" applyFont="1" applyFill="1" applyBorder="1" applyAlignment="1">
      <alignment horizontal="center" vertical="center" wrapText="1"/>
    </xf>
    <xf numFmtId="0" fontId="5" fillId="19" borderId="2" xfId="0" applyFont="1" applyFill="1" applyBorder="1" applyAlignment="1">
      <alignment horizontal="center" vertical="center" wrapText="1"/>
    </xf>
    <xf numFmtId="0" fontId="5" fillId="28" borderId="2" xfId="0" applyFont="1" applyFill="1" applyBorder="1" applyAlignment="1">
      <alignment horizontal="center" vertical="center" wrapText="1"/>
    </xf>
    <xf numFmtId="14" fontId="18" fillId="17" borderId="2" xfId="0" applyNumberFormat="1" applyFont="1" applyFill="1" applyBorder="1" applyAlignment="1">
      <alignment horizontal="center" vertical="center" wrapText="1"/>
    </xf>
    <xf numFmtId="0" fontId="37" fillId="2" borderId="1" xfId="0" applyFont="1" applyFill="1" applyBorder="1" applyAlignment="1">
      <alignment horizontal="center" vertical="center" wrapText="1"/>
    </xf>
    <xf numFmtId="0" fontId="47" fillId="0" borderId="2" xfId="0" applyFont="1" applyBorder="1" applyAlignment="1">
      <alignment horizontal="center" vertical="center"/>
    </xf>
    <xf numFmtId="0" fontId="109" fillId="0" borderId="2" xfId="0" applyFont="1" applyBorder="1" applyAlignment="1">
      <alignment horizontal="center" vertical="center" wrapText="1"/>
    </xf>
    <xf numFmtId="0" fontId="48" fillId="0" borderId="2" xfId="0" applyFont="1" applyBorder="1" applyAlignment="1">
      <alignment horizontal="center" vertical="center" wrapText="1"/>
    </xf>
    <xf numFmtId="0" fontId="110" fillId="0" borderId="2" xfId="0" applyFont="1" applyBorder="1" applyAlignment="1">
      <alignment horizontal="center" vertical="center" wrapText="1"/>
    </xf>
    <xf numFmtId="0" fontId="49" fillId="0" borderId="1" xfId="12" applyFont="1" applyBorder="1" applyAlignment="1">
      <alignment horizontal="center" vertical="center"/>
    </xf>
    <xf numFmtId="0" fontId="52" fillId="0" borderId="2" xfId="12" applyFont="1" applyBorder="1" applyAlignment="1">
      <alignment horizontal="center" vertical="center" wrapText="1"/>
    </xf>
    <xf numFmtId="0" fontId="52" fillId="0" borderId="1" xfId="12" applyFont="1" applyBorder="1" applyAlignment="1">
      <alignment horizontal="center" vertical="center" wrapText="1"/>
    </xf>
    <xf numFmtId="14" fontId="0" fillId="0" borderId="30" xfId="0" applyNumberFormat="1" applyBorder="1" applyAlignment="1">
      <alignment horizontal="center" vertical="center" wrapText="1"/>
    </xf>
    <xf numFmtId="14" fontId="0" fillId="0" borderId="82" xfId="0" applyNumberFormat="1" applyBorder="1" applyAlignment="1">
      <alignment horizontal="center" vertical="center" wrapText="1"/>
    </xf>
    <xf numFmtId="14" fontId="0" fillId="0" borderId="50" xfId="0" applyNumberFormat="1" applyBorder="1" applyAlignment="1">
      <alignment horizontal="center" vertical="center" wrapText="1"/>
    </xf>
    <xf numFmtId="0" fontId="19" fillId="0" borderId="0" xfId="0" applyFont="1" applyAlignment="1">
      <alignment horizontal="left" vertical="center" wrapText="1" indent="3"/>
    </xf>
    <xf numFmtId="0" fontId="25" fillId="0" borderId="0" xfId="0" applyFont="1" applyAlignment="1">
      <alignment horizontal="center" vertical="center" wrapText="1"/>
    </xf>
    <xf numFmtId="0" fontId="79" fillId="0" borderId="0" xfId="0" applyFont="1" applyAlignment="1">
      <alignment horizontal="left" vertical="center" wrapText="1" indent="3"/>
    </xf>
    <xf numFmtId="0" fontId="105" fillId="0" borderId="42" xfId="0" applyFont="1" applyBorder="1" applyAlignment="1">
      <alignment horizontal="left"/>
    </xf>
    <xf numFmtId="0" fontId="103" fillId="59" borderId="30" xfId="0" applyFont="1" applyFill="1" applyBorder="1" applyAlignment="1">
      <alignment horizontal="center" vertical="center" wrapText="1"/>
    </xf>
    <xf numFmtId="0" fontId="103" fillId="59" borderId="50" xfId="0" applyFont="1" applyFill="1" applyBorder="1" applyAlignment="1">
      <alignment horizontal="center" vertical="center" wrapText="1"/>
    </xf>
    <xf numFmtId="0" fontId="103" fillId="59" borderId="36" xfId="0" applyFont="1" applyFill="1" applyBorder="1" applyAlignment="1">
      <alignment horizontal="center" vertical="center" wrapText="1"/>
    </xf>
    <xf numFmtId="14" fontId="104" fillId="0" borderId="30" xfId="0" applyNumberFormat="1" applyFont="1" applyBorder="1" applyAlignment="1">
      <alignment horizontal="center" vertical="center" wrapText="1"/>
    </xf>
    <xf numFmtId="14" fontId="104" fillId="0" borderId="50" xfId="0" applyNumberFormat="1" applyFont="1" applyBorder="1" applyAlignment="1">
      <alignment horizontal="center" vertical="center" wrapText="1"/>
    </xf>
    <xf numFmtId="14" fontId="104" fillId="0" borderId="36" xfId="0" applyNumberFormat="1" applyFont="1" applyBorder="1" applyAlignment="1">
      <alignment horizontal="center" vertical="center" wrapText="1"/>
    </xf>
    <xf numFmtId="14" fontId="104" fillId="0" borderId="1" xfId="0" applyNumberFormat="1" applyFont="1" applyBorder="1" applyAlignment="1">
      <alignment horizontal="center" vertical="center" wrapText="1"/>
    </xf>
    <xf numFmtId="0" fontId="103" fillId="59" borderId="4" xfId="0" applyFont="1" applyFill="1" applyBorder="1" applyAlignment="1">
      <alignment horizontal="center" vertical="center" wrapText="1"/>
    </xf>
    <xf numFmtId="0" fontId="103" fillId="59" borderId="6" xfId="0" applyFont="1" applyFill="1" applyBorder="1" applyAlignment="1">
      <alignment horizontal="center" vertical="center" wrapText="1"/>
    </xf>
    <xf numFmtId="0" fontId="103" fillId="59" borderId="7" xfId="0" applyFont="1" applyFill="1" applyBorder="1" applyAlignment="1">
      <alignment horizontal="center" vertical="center" wrapText="1"/>
    </xf>
    <xf numFmtId="0" fontId="103" fillId="59" borderId="41" xfId="0" applyFont="1" applyFill="1" applyBorder="1" applyAlignment="1">
      <alignment horizontal="center" vertical="center" wrapText="1"/>
    </xf>
    <xf numFmtId="0" fontId="103" fillId="59" borderId="42" xfId="0" applyFont="1" applyFill="1" applyBorder="1" applyAlignment="1">
      <alignment horizontal="center" vertical="center" wrapText="1"/>
    </xf>
    <xf numFmtId="0" fontId="103" fillId="59" borderId="35" xfId="0" applyFont="1" applyFill="1" applyBorder="1" applyAlignment="1">
      <alignment horizontal="center" vertical="center" wrapText="1"/>
    </xf>
    <xf numFmtId="0" fontId="104" fillId="0" borderId="1" xfId="0" applyFont="1" applyBorder="1" applyAlignment="1">
      <alignment horizontal="left" vertical="center" wrapText="1"/>
    </xf>
    <xf numFmtId="0" fontId="104" fillId="0" borderId="30" xfId="0" applyFont="1" applyBorder="1" applyAlignment="1">
      <alignment horizontal="left" vertical="center" wrapText="1"/>
    </xf>
    <xf numFmtId="0" fontId="104" fillId="0" borderId="50" xfId="0" applyFont="1" applyBorder="1" applyAlignment="1">
      <alignment horizontal="left" vertical="center" wrapText="1"/>
    </xf>
    <xf numFmtId="0" fontId="104" fillId="0" borderId="36" xfId="0" applyFont="1" applyBorder="1" applyAlignment="1">
      <alignment horizontal="left" vertical="center" wrapText="1"/>
    </xf>
    <xf numFmtId="17" fontId="93" fillId="58" borderId="6" xfId="1" applyNumberFormat="1" applyFont="1" applyFill="1" applyBorder="1" applyAlignment="1">
      <alignment horizontal="center" vertical="center" textRotation="90"/>
    </xf>
    <xf numFmtId="0" fontId="93" fillId="58" borderId="0" xfId="1" applyFont="1" applyFill="1" applyAlignment="1">
      <alignment horizontal="center" vertical="center" textRotation="90"/>
    </xf>
    <xf numFmtId="0" fontId="93" fillId="58" borderId="25" xfId="1" applyFont="1" applyFill="1" applyBorder="1" applyAlignment="1">
      <alignment horizontal="center" vertical="center" textRotation="90"/>
    </xf>
    <xf numFmtId="0" fontId="92" fillId="4" borderId="19" xfId="0" applyFont="1" applyFill="1" applyBorder="1" applyAlignment="1">
      <alignment horizontal="center" vertical="center" wrapText="1"/>
    </xf>
    <xf numFmtId="0" fontId="92" fillId="4" borderId="0" xfId="0" applyFont="1" applyFill="1" applyAlignment="1">
      <alignment horizontal="center" vertical="center" wrapText="1"/>
    </xf>
    <xf numFmtId="0" fontId="92" fillId="4" borderId="41" xfId="0" applyFont="1" applyFill="1" applyBorder="1" applyAlignment="1">
      <alignment horizontal="center" vertical="center" wrapText="1"/>
    </xf>
    <xf numFmtId="0" fontId="92" fillId="4" borderId="42" xfId="0" applyFont="1" applyFill="1" applyBorder="1" applyAlignment="1">
      <alignment horizontal="center" vertical="center" wrapText="1"/>
    </xf>
    <xf numFmtId="0" fontId="0" fillId="17" borderId="4" xfId="0" applyFill="1" applyBorder="1" applyAlignment="1">
      <alignment horizontal="center" vertical="center" wrapText="1"/>
    </xf>
    <xf numFmtId="0" fontId="0" fillId="17" borderId="6" xfId="0" applyFill="1" applyBorder="1" applyAlignment="1">
      <alignment horizontal="center" vertical="center" wrapText="1"/>
    </xf>
    <xf numFmtId="0" fontId="0" fillId="17" borderId="7" xfId="0" applyFill="1" applyBorder="1" applyAlignment="1">
      <alignment horizontal="center" vertical="center" wrapText="1"/>
    </xf>
    <xf numFmtId="0" fontId="0" fillId="17" borderId="41" xfId="0" applyFill="1" applyBorder="1" applyAlignment="1">
      <alignment horizontal="center" vertical="center" wrapText="1"/>
    </xf>
    <xf numFmtId="0" fontId="0" fillId="17" borderId="42" xfId="0" applyFill="1" applyBorder="1" applyAlignment="1">
      <alignment horizontal="center" vertical="center" wrapText="1"/>
    </xf>
    <xf numFmtId="0" fontId="0" fillId="17" borderId="35" xfId="0" applyFill="1" applyBorder="1" applyAlignment="1">
      <alignment horizontal="center" vertical="center" wrapText="1"/>
    </xf>
    <xf numFmtId="0" fontId="0" fillId="17" borderId="4" xfId="0" applyFill="1" applyBorder="1" applyAlignment="1">
      <alignment horizontal="left" vertical="center" wrapText="1"/>
    </xf>
    <xf numFmtId="0" fontId="0" fillId="17" borderId="6" xfId="0" applyFill="1" applyBorder="1" applyAlignment="1">
      <alignment horizontal="left" vertical="center" wrapText="1"/>
    </xf>
    <xf numFmtId="0" fontId="0" fillId="17" borderId="7" xfId="0" applyFill="1" applyBorder="1" applyAlignment="1">
      <alignment horizontal="left" vertical="center" wrapText="1"/>
    </xf>
    <xf numFmtId="0" fontId="0" fillId="17" borderId="41" xfId="0" applyFill="1" applyBorder="1" applyAlignment="1">
      <alignment horizontal="left" vertical="center" wrapText="1"/>
    </xf>
    <xf numFmtId="0" fontId="0" fillId="17" borderId="42" xfId="0" applyFill="1" applyBorder="1" applyAlignment="1">
      <alignment horizontal="left" vertical="center" wrapText="1"/>
    </xf>
    <xf numFmtId="0" fontId="0" fillId="17" borderId="35" xfId="0" applyFill="1" applyBorder="1" applyAlignment="1">
      <alignment horizontal="left" vertical="center" wrapText="1"/>
    </xf>
    <xf numFmtId="0" fontId="1" fillId="17" borderId="4" xfId="0" applyFont="1" applyFill="1" applyBorder="1" applyAlignment="1">
      <alignment horizontal="left" vertical="center" wrapText="1"/>
    </xf>
    <xf numFmtId="0" fontId="0" fillId="17" borderId="19" xfId="0" applyFill="1" applyBorder="1" applyAlignment="1">
      <alignment horizontal="center" vertical="center" wrapText="1"/>
    </xf>
    <xf numFmtId="0" fontId="0" fillId="17" borderId="0" xfId="0" applyFill="1" applyAlignment="1">
      <alignment horizontal="center" vertical="center" wrapText="1"/>
    </xf>
    <xf numFmtId="0" fontId="0" fillId="17" borderId="5" xfId="0" applyFill="1" applyBorder="1" applyAlignment="1">
      <alignment horizontal="center" vertical="center" wrapText="1"/>
    </xf>
    <xf numFmtId="0" fontId="1" fillId="56" borderId="74" xfId="0" applyFont="1" applyFill="1" applyBorder="1" applyAlignment="1">
      <alignment wrapText="1"/>
    </xf>
    <xf numFmtId="0" fontId="1" fillId="56" borderId="4" xfId="0" applyFont="1" applyFill="1" applyBorder="1" applyAlignment="1">
      <alignment horizontal="center" vertical="center" wrapText="1"/>
    </xf>
    <xf numFmtId="0" fontId="1" fillId="56" borderId="6" xfId="0" applyFont="1" applyFill="1" applyBorder="1" applyAlignment="1">
      <alignment horizontal="center" vertical="center" wrapText="1"/>
    </xf>
    <xf numFmtId="0" fontId="1" fillId="56" borderId="78" xfId="0" applyFont="1" applyFill="1" applyBorder="1" applyAlignment="1">
      <alignment horizontal="center" vertical="center" wrapText="1"/>
    </xf>
    <xf numFmtId="0" fontId="1" fillId="56" borderId="79" xfId="0" applyFont="1" applyFill="1" applyBorder="1" applyAlignment="1">
      <alignment horizontal="center" vertical="center" wrapText="1"/>
    </xf>
    <xf numFmtId="0" fontId="1" fillId="56" borderId="80" xfId="0" applyFont="1" applyFill="1" applyBorder="1" applyAlignment="1">
      <alignment horizontal="center" vertical="center" wrapText="1"/>
    </xf>
    <xf numFmtId="0" fontId="1" fillId="56" borderId="81" xfId="0" applyFont="1" applyFill="1" applyBorder="1" applyAlignment="1">
      <alignment horizontal="center" vertical="center" wrapText="1"/>
    </xf>
    <xf numFmtId="0" fontId="0" fillId="17" borderId="19" xfId="0" applyFill="1" applyBorder="1" applyAlignment="1">
      <alignment horizontal="left" vertical="center" wrapText="1"/>
    </xf>
    <xf numFmtId="0" fontId="0" fillId="17" borderId="0" xfId="0" applyFill="1" applyAlignment="1">
      <alignment horizontal="left" vertical="center" wrapText="1"/>
    </xf>
    <xf numFmtId="0" fontId="0" fillId="17" borderId="5" xfId="0" applyFill="1" applyBorder="1" applyAlignment="1">
      <alignment horizontal="left" vertical="center" wrapText="1"/>
    </xf>
    <xf numFmtId="0" fontId="9" fillId="4" borderId="4" xfId="1" applyFont="1" applyFill="1" applyBorder="1" applyAlignment="1">
      <alignment horizontal="left" vertical="center"/>
    </xf>
    <xf numFmtId="0" fontId="9" fillId="4" borderId="6" xfId="1" applyFont="1" applyFill="1" applyBorder="1" applyAlignment="1">
      <alignment horizontal="left" vertical="center"/>
    </xf>
    <xf numFmtId="0" fontId="9" fillId="4" borderId="19" xfId="1" applyFont="1" applyFill="1" applyBorder="1" applyAlignment="1">
      <alignment horizontal="left" vertical="center"/>
    </xf>
    <xf numFmtId="0" fontId="9" fillId="4" borderId="0" xfId="1" applyFont="1" applyFill="1" applyAlignment="1">
      <alignment horizontal="left" vertical="center"/>
    </xf>
    <xf numFmtId="0" fontId="10" fillId="5" borderId="19" xfId="1" applyFont="1" applyFill="1" applyBorder="1" applyAlignment="1">
      <alignment horizontal="left" vertical="center"/>
    </xf>
    <xf numFmtId="0" fontId="10" fillId="5" borderId="0" xfId="1" applyFont="1" applyFill="1" applyAlignment="1">
      <alignment horizontal="left" vertical="center"/>
    </xf>
    <xf numFmtId="9" fontId="13" fillId="12" borderId="26" xfId="1" applyNumberFormat="1" applyFont="1" applyFill="1" applyBorder="1" applyAlignment="1">
      <alignment horizontal="center" vertical="center" wrapText="1"/>
    </xf>
    <xf numFmtId="9" fontId="13" fillId="12" borderId="18" xfId="1" applyNumberFormat="1" applyFont="1" applyFill="1" applyBorder="1" applyAlignment="1">
      <alignment horizontal="center" vertical="center" wrapText="1"/>
    </xf>
    <xf numFmtId="9" fontId="13" fillId="12" borderId="22"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41" borderId="26" xfId="1" applyFont="1" applyFill="1" applyBorder="1" applyAlignment="1">
      <alignment horizontal="center" vertical="center"/>
    </xf>
    <xf numFmtId="0" fontId="2" fillId="41" borderId="18" xfId="1" applyFont="1" applyFill="1" applyBorder="1" applyAlignment="1">
      <alignment horizontal="center" vertical="center"/>
    </xf>
    <xf numFmtId="0" fontId="2" fillId="41" borderId="26" xfId="1" applyFont="1" applyFill="1" applyBorder="1" applyAlignment="1">
      <alignment horizontal="center" vertical="center" wrapText="1"/>
    </xf>
    <xf numFmtId="0" fontId="2" fillId="41" borderId="18" xfId="1" applyFont="1" applyFill="1" applyBorder="1" applyAlignment="1">
      <alignment horizontal="center" vertical="center" wrapText="1"/>
    </xf>
    <xf numFmtId="9" fontId="13" fillId="12" borderId="43" xfId="1" applyNumberFormat="1" applyFont="1" applyFill="1" applyBorder="1" applyAlignment="1">
      <alignment horizontal="center" vertical="center" wrapText="1"/>
    </xf>
    <xf numFmtId="9" fontId="13" fillId="12" borderId="49" xfId="1" applyNumberFormat="1" applyFont="1" applyFill="1" applyBorder="1" applyAlignment="1">
      <alignment horizontal="center" vertical="center" wrapText="1"/>
    </xf>
    <xf numFmtId="9" fontId="13" fillId="12" borderId="17" xfId="1" applyNumberFormat="1" applyFont="1" applyFill="1" applyBorder="1" applyAlignment="1">
      <alignment horizontal="center" vertical="center" wrapText="1"/>
    </xf>
    <xf numFmtId="9" fontId="13" fillId="12" borderId="5" xfId="1" applyNumberFormat="1" applyFont="1" applyFill="1" applyBorder="1" applyAlignment="1">
      <alignment horizontal="center" vertical="center" wrapText="1"/>
    </xf>
    <xf numFmtId="9" fontId="13" fillId="12" borderId="20" xfId="1" applyNumberFormat="1" applyFont="1" applyFill="1" applyBorder="1" applyAlignment="1">
      <alignment horizontal="center" vertical="center" wrapText="1"/>
    </xf>
    <xf numFmtId="9" fontId="13" fillId="12" borderId="21" xfId="1" applyNumberFormat="1" applyFont="1" applyFill="1" applyBorder="1" applyAlignment="1">
      <alignment horizontal="center" vertical="center" wrapText="1"/>
    </xf>
    <xf numFmtId="0" fontId="2" fillId="5" borderId="8" xfId="1" applyFont="1" applyFill="1" applyBorder="1" applyAlignment="1">
      <alignment horizontal="center" vertical="center" wrapText="1"/>
    </xf>
    <xf numFmtId="0" fontId="2" fillId="5" borderId="9" xfId="1" applyFont="1" applyFill="1" applyBorder="1" applyAlignment="1">
      <alignment horizontal="center" vertical="center" wrapText="1"/>
    </xf>
    <xf numFmtId="0" fontId="2" fillId="4" borderId="25" xfId="1" applyFont="1" applyFill="1" applyBorder="1" applyAlignment="1">
      <alignment horizontal="center" vertical="center"/>
    </xf>
    <xf numFmtId="0" fontId="2" fillId="4" borderId="21" xfId="1" applyFont="1" applyFill="1" applyBorder="1" applyAlignment="1">
      <alignment horizontal="center" vertical="center"/>
    </xf>
    <xf numFmtId="0" fontId="8" fillId="0" borderId="4" xfId="1" applyFont="1" applyBorder="1" applyAlignment="1">
      <alignment horizontal="center" vertical="center"/>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19" xfId="1" applyFont="1" applyBorder="1" applyAlignment="1">
      <alignment horizontal="center" vertical="center"/>
    </xf>
    <xf numFmtId="0" fontId="8" fillId="0" borderId="0" xfId="1" applyFont="1" applyAlignment="1">
      <alignment horizontal="center" vertical="center"/>
    </xf>
    <xf numFmtId="0" fontId="8" fillId="0" borderId="5" xfId="1" applyFont="1" applyBorder="1" applyAlignment="1">
      <alignment horizontal="center" vertical="center"/>
    </xf>
    <xf numFmtId="9" fontId="13" fillId="12" borderId="27" xfId="1" applyNumberFormat="1" applyFont="1" applyFill="1" applyBorder="1" applyAlignment="1">
      <alignment horizontal="center" vertical="center" wrapText="1"/>
    </xf>
    <xf numFmtId="9" fontId="13" fillId="12" borderId="28" xfId="1" applyNumberFormat="1" applyFont="1" applyFill="1" applyBorder="1" applyAlignment="1">
      <alignment horizontal="center" vertical="center" wrapText="1"/>
    </xf>
    <xf numFmtId="9" fontId="13" fillId="12" borderId="24" xfId="1" applyNumberFormat="1" applyFont="1" applyFill="1" applyBorder="1" applyAlignment="1">
      <alignment horizontal="center" vertical="center" wrapText="1"/>
    </xf>
    <xf numFmtId="0" fontId="2" fillId="2" borderId="26" xfId="1" applyFont="1" applyFill="1" applyBorder="1" applyAlignment="1">
      <alignment horizontal="center" vertical="center" wrapText="1"/>
    </xf>
    <xf numFmtId="0" fontId="2" fillId="2" borderId="3" xfId="1" applyFont="1" applyFill="1" applyBorder="1" applyAlignment="1">
      <alignment horizontal="center" vertical="center" wrapText="1"/>
    </xf>
    <xf numFmtId="14" fontId="2" fillId="2" borderId="2" xfId="1" applyNumberFormat="1" applyFont="1" applyFill="1" applyBorder="1" applyAlignment="1">
      <alignment horizontal="center" vertical="center" wrapText="1"/>
    </xf>
    <xf numFmtId="14" fontId="2" fillId="2" borderId="3" xfId="1" applyNumberFormat="1" applyFont="1" applyFill="1" applyBorder="1" applyAlignment="1">
      <alignment horizontal="center" vertical="center" wrapText="1"/>
    </xf>
    <xf numFmtId="14" fontId="2" fillId="2" borderId="26" xfId="1" applyNumberFormat="1" applyFont="1" applyFill="1" applyBorder="1" applyAlignment="1">
      <alignment horizontal="center" vertical="center" wrapText="1"/>
    </xf>
    <xf numFmtId="0" fontId="95" fillId="19" borderId="69" xfId="1" applyFont="1" applyFill="1" applyBorder="1" applyAlignment="1">
      <alignment horizontal="center" vertical="center"/>
    </xf>
    <xf numFmtId="0" fontId="95" fillId="19" borderId="68" xfId="1" applyFont="1" applyFill="1" applyBorder="1" applyAlignment="1">
      <alignment horizontal="center" vertical="center"/>
    </xf>
    <xf numFmtId="9" fontId="96" fillId="47" borderId="6" xfId="1" applyNumberFormat="1" applyFont="1" applyFill="1" applyBorder="1" applyAlignment="1">
      <alignment horizontal="center" vertical="center" wrapText="1"/>
    </xf>
    <xf numFmtId="9" fontId="96" fillId="47" borderId="0" xfId="1" applyNumberFormat="1" applyFont="1" applyFill="1" applyAlignment="1">
      <alignment horizontal="center" vertical="center" wrapText="1"/>
    </xf>
    <xf numFmtId="9" fontId="96" fillId="47" borderId="25" xfId="1" applyNumberFormat="1" applyFont="1" applyFill="1" applyBorder="1" applyAlignment="1">
      <alignment horizontal="center" vertical="center" wrapText="1"/>
    </xf>
    <xf numFmtId="9" fontId="97" fillId="48" borderId="69" xfId="1" applyNumberFormat="1" applyFont="1" applyFill="1" applyBorder="1" applyAlignment="1">
      <alignment horizontal="center" vertical="center" wrapText="1"/>
    </xf>
    <xf numFmtId="9" fontId="97" fillId="48" borderId="70" xfId="1" applyNumberFormat="1" applyFont="1" applyFill="1" applyBorder="1" applyAlignment="1">
      <alignment horizontal="center" vertical="center" wrapText="1"/>
    </xf>
    <xf numFmtId="9" fontId="97" fillId="48" borderId="0" xfId="1" applyNumberFormat="1" applyFont="1" applyFill="1" applyAlignment="1">
      <alignment horizontal="center" vertical="center" wrapText="1"/>
    </xf>
    <xf numFmtId="9" fontId="97" fillId="48" borderId="72" xfId="1" applyNumberFormat="1" applyFont="1" applyFill="1" applyBorder="1" applyAlignment="1">
      <alignment horizontal="center" vertical="center" wrapText="1"/>
    </xf>
    <xf numFmtId="9" fontId="97" fillId="48" borderId="71" xfId="1" applyNumberFormat="1" applyFont="1" applyFill="1" applyBorder="1" applyAlignment="1">
      <alignment horizontal="center" vertical="center" wrapText="1"/>
    </xf>
    <xf numFmtId="9" fontId="97" fillId="48" borderId="15" xfId="1" applyNumberFormat="1" applyFont="1" applyFill="1" applyBorder="1" applyAlignment="1">
      <alignment horizontal="center" vertical="center" wrapText="1"/>
    </xf>
    <xf numFmtId="9" fontId="97" fillId="48" borderId="49" xfId="1" applyNumberFormat="1" applyFont="1" applyFill="1" applyBorder="1" applyAlignment="1">
      <alignment horizontal="center" vertical="center" wrapText="1"/>
    </xf>
    <xf numFmtId="9" fontId="97" fillId="48" borderId="5" xfId="1" applyNumberFormat="1" applyFont="1" applyFill="1" applyBorder="1" applyAlignment="1">
      <alignment horizontal="center" vertical="center" wrapText="1"/>
    </xf>
    <xf numFmtId="9" fontId="97" fillId="48" borderId="39" xfId="1" applyNumberFormat="1" applyFont="1" applyFill="1" applyBorder="1" applyAlignment="1">
      <alignment horizontal="center" vertical="center" wrapText="1"/>
    </xf>
    <xf numFmtId="9" fontId="97" fillId="48" borderId="19" xfId="1" applyNumberFormat="1" applyFont="1" applyFill="1" applyBorder="1" applyAlignment="1">
      <alignment horizontal="center" vertical="center" wrapText="1"/>
    </xf>
    <xf numFmtId="9" fontId="97" fillId="48" borderId="16" xfId="1" applyNumberFormat="1" applyFont="1" applyFill="1" applyBorder="1" applyAlignment="1">
      <alignment horizontal="center" vertical="center" wrapText="1"/>
    </xf>
    <xf numFmtId="9" fontId="97" fillId="48" borderId="73" xfId="1" applyNumberFormat="1" applyFont="1" applyFill="1" applyBorder="1" applyAlignment="1">
      <alignment horizontal="center" vertical="center" wrapText="1"/>
    </xf>
    <xf numFmtId="0" fontId="0" fillId="57" borderId="4" xfId="0" applyFill="1" applyBorder="1" applyAlignment="1">
      <alignment horizontal="center" vertical="center" wrapText="1"/>
    </xf>
    <xf numFmtId="0" fontId="0" fillId="57" borderId="6" xfId="0" applyFill="1" applyBorder="1" applyAlignment="1">
      <alignment horizontal="center" vertical="center" wrapText="1"/>
    </xf>
    <xf numFmtId="0" fontId="0" fillId="57" borderId="7" xfId="0" applyFill="1" applyBorder="1" applyAlignment="1">
      <alignment horizontal="center" vertical="center" wrapText="1"/>
    </xf>
    <xf numFmtId="0" fontId="0" fillId="57" borderId="41" xfId="0" applyFill="1" applyBorder="1" applyAlignment="1">
      <alignment horizontal="center" vertical="center" wrapText="1"/>
    </xf>
    <xf numFmtId="0" fontId="0" fillId="57" borderId="42" xfId="0" applyFill="1" applyBorder="1" applyAlignment="1">
      <alignment horizontal="center" vertical="center" wrapText="1"/>
    </xf>
    <xf numFmtId="0" fontId="0" fillId="57" borderId="35" xfId="0" applyFill="1" applyBorder="1" applyAlignment="1">
      <alignment horizontal="center" vertical="center" wrapText="1"/>
    </xf>
    <xf numFmtId="0" fontId="0" fillId="17" borderId="4" xfId="0" applyFill="1" applyBorder="1" applyAlignment="1">
      <alignment horizontal="center" vertical="top" wrapText="1"/>
    </xf>
    <xf numFmtId="0" fontId="0" fillId="17" borderId="6" xfId="0" applyFill="1" applyBorder="1" applyAlignment="1">
      <alignment horizontal="center" vertical="top" wrapText="1"/>
    </xf>
    <xf numFmtId="0" fontId="0" fillId="17" borderId="7" xfId="0" applyFill="1" applyBorder="1" applyAlignment="1">
      <alignment horizontal="center" vertical="top" wrapText="1"/>
    </xf>
    <xf numFmtId="0" fontId="0" fillId="17" borderId="41" xfId="0" applyFill="1" applyBorder="1" applyAlignment="1">
      <alignment horizontal="center" vertical="top" wrapText="1"/>
    </xf>
    <xf numFmtId="0" fontId="0" fillId="17" borderId="42" xfId="0" applyFill="1" applyBorder="1" applyAlignment="1">
      <alignment horizontal="center" vertical="top" wrapText="1"/>
    </xf>
    <xf numFmtId="0" fontId="0" fillId="17" borderId="35" xfId="0" applyFill="1" applyBorder="1" applyAlignment="1">
      <alignment horizontal="center" vertical="top" wrapText="1"/>
    </xf>
    <xf numFmtId="0" fontId="101" fillId="17" borderId="4" xfId="0" applyFont="1" applyFill="1" applyBorder="1" applyAlignment="1">
      <alignment horizontal="center" vertical="center" wrapText="1"/>
    </xf>
    <xf numFmtId="0" fontId="101" fillId="17" borderId="6" xfId="0" applyFont="1" applyFill="1" applyBorder="1" applyAlignment="1">
      <alignment horizontal="center" vertical="center" wrapText="1"/>
    </xf>
    <xf numFmtId="0" fontId="101" fillId="17" borderId="7" xfId="0" applyFont="1" applyFill="1" applyBorder="1" applyAlignment="1">
      <alignment horizontal="center" vertical="center" wrapText="1"/>
    </xf>
    <xf numFmtId="0" fontId="101" fillId="17" borderId="41" xfId="0" applyFont="1" applyFill="1" applyBorder="1" applyAlignment="1">
      <alignment horizontal="center" vertical="center" wrapText="1"/>
    </xf>
    <xf numFmtId="0" fontId="101" fillId="17" borderId="42" xfId="0" applyFont="1" applyFill="1" applyBorder="1" applyAlignment="1">
      <alignment horizontal="center" vertical="center" wrapText="1"/>
    </xf>
    <xf numFmtId="0" fontId="101" fillId="17" borderId="35" xfId="0" applyFont="1" applyFill="1" applyBorder="1" applyAlignment="1">
      <alignment horizontal="center" vertical="center" wrapText="1"/>
    </xf>
    <xf numFmtId="0" fontId="18" fillId="17" borderId="4" xfId="0" applyFont="1" applyFill="1" applyBorder="1" applyAlignment="1">
      <alignment horizontal="center" vertical="center" wrapText="1"/>
    </xf>
    <xf numFmtId="0" fontId="18" fillId="17" borderId="6" xfId="0" applyFont="1" applyFill="1" applyBorder="1" applyAlignment="1">
      <alignment horizontal="center" vertical="center" wrapText="1"/>
    </xf>
    <xf numFmtId="0" fontId="18" fillId="17" borderId="7" xfId="0" applyFont="1" applyFill="1" applyBorder="1" applyAlignment="1">
      <alignment horizontal="center" vertical="center" wrapText="1"/>
    </xf>
    <xf numFmtId="0" fontId="18" fillId="17" borderId="41" xfId="0" applyFont="1" applyFill="1" applyBorder="1" applyAlignment="1">
      <alignment horizontal="center" vertical="center" wrapText="1"/>
    </xf>
    <xf numFmtId="0" fontId="18" fillId="17" borderId="42" xfId="0" applyFont="1" applyFill="1" applyBorder="1" applyAlignment="1">
      <alignment horizontal="center" vertical="center" wrapText="1"/>
    </xf>
    <xf numFmtId="0" fontId="18" fillId="17" borderId="35" xfId="0" applyFont="1" applyFill="1" applyBorder="1" applyAlignment="1">
      <alignment horizontal="center" vertical="center" wrapText="1"/>
    </xf>
    <xf numFmtId="0" fontId="18" fillId="17" borderId="2" xfId="0" applyFont="1" applyFill="1" applyBorder="1" applyAlignment="1">
      <alignment horizontal="center" vertical="center" wrapText="1"/>
    </xf>
    <xf numFmtId="0" fontId="18" fillId="17" borderId="3" xfId="0" applyFont="1" applyFill="1" applyBorder="1" applyAlignment="1">
      <alignment horizontal="center" vertical="center" wrapText="1"/>
    </xf>
    <xf numFmtId="14" fontId="18" fillId="17" borderId="2" xfId="0" applyNumberFormat="1" applyFont="1" applyFill="1" applyBorder="1" applyAlignment="1">
      <alignment horizontal="center" vertical="center" wrapText="1"/>
    </xf>
    <xf numFmtId="14" fontId="18" fillId="17" borderId="3" xfId="0" applyNumberFormat="1" applyFont="1" applyFill="1" applyBorder="1" applyAlignment="1">
      <alignment horizontal="center" vertical="center" wrapText="1"/>
    </xf>
    <xf numFmtId="0" fontId="0" fillId="17" borderId="2" xfId="0" applyFill="1" applyBorder="1" applyAlignment="1">
      <alignment horizontal="center" vertical="center" wrapText="1"/>
    </xf>
    <xf numFmtId="0" fontId="0" fillId="17" borderId="3" xfId="0" applyFill="1" applyBorder="1" applyAlignment="1">
      <alignment horizontal="center" vertical="center" wrapText="1"/>
    </xf>
    <xf numFmtId="14" fontId="0" fillId="17" borderId="2" xfId="0" applyNumberFormat="1" applyFill="1" applyBorder="1" applyAlignment="1">
      <alignment horizontal="center" vertical="center" wrapText="1"/>
    </xf>
    <xf numFmtId="14" fontId="0" fillId="17" borderId="3" xfId="0" applyNumberFormat="1" applyFill="1" applyBorder="1" applyAlignment="1">
      <alignment horizontal="center" vertical="center" wrapText="1"/>
    </xf>
    <xf numFmtId="0" fontId="5" fillId="49" borderId="2" xfId="0" applyFont="1" applyFill="1" applyBorder="1" applyAlignment="1">
      <alignment horizontal="center" vertical="center" wrapText="1"/>
    </xf>
    <xf numFmtId="0" fontId="5" fillId="49" borderId="3" xfId="0" applyFont="1" applyFill="1" applyBorder="1" applyAlignment="1">
      <alignment horizontal="center" vertical="center" wrapText="1"/>
    </xf>
    <xf numFmtId="0" fontId="5" fillId="18" borderId="2" xfId="0" applyFont="1" applyFill="1" applyBorder="1" applyAlignment="1">
      <alignment horizontal="center" vertical="center" wrapText="1"/>
    </xf>
    <xf numFmtId="0" fontId="5" fillId="18" borderId="3" xfId="0" applyFont="1" applyFill="1" applyBorder="1" applyAlignment="1">
      <alignment horizontal="center" vertical="center" wrapText="1"/>
    </xf>
    <xf numFmtId="0" fontId="85" fillId="26" borderId="2" xfId="0" applyFont="1" applyFill="1" applyBorder="1" applyAlignment="1">
      <alignment horizontal="center" vertical="center" wrapText="1"/>
    </xf>
    <xf numFmtId="0" fontId="85" fillId="26" borderId="3" xfId="0" applyFont="1" applyFill="1" applyBorder="1" applyAlignment="1">
      <alignment horizontal="center" vertical="center" wrapText="1"/>
    </xf>
    <xf numFmtId="0" fontId="5" fillId="19" borderId="2" xfId="0" applyFont="1" applyFill="1" applyBorder="1" applyAlignment="1">
      <alignment horizontal="center" vertical="center" wrapText="1"/>
    </xf>
    <xf numFmtId="0" fontId="5" fillId="19" borderId="3" xfId="0" applyFont="1" applyFill="1" applyBorder="1" applyAlignment="1">
      <alignment horizontal="center" vertical="center" wrapText="1"/>
    </xf>
    <xf numFmtId="0" fontId="5" fillId="28" borderId="2" xfId="0" applyFont="1" applyFill="1" applyBorder="1" applyAlignment="1">
      <alignment horizontal="center" vertical="center" wrapText="1"/>
    </xf>
    <xf numFmtId="0" fontId="5" fillId="28" borderId="3" xfId="0" applyFont="1" applyFill="1" applyBorder="1" applyAlignment="1">
      <alignment horizontal="center" vertical="center" wrapText="1"/>
    </xf>
    <xf numFmtId="4" fontId="18" fillId="17" borderId="2" xfId="0" applyNumberFormat="1" applyFont="1" applyFill="1" applyBorder="1" applyAlignment="1">
      <alignment horizontal="center" vertical="center" wrapText="1"/>
    </xf>
    <xf numFmtId="165" fontId="0" fillId="17" borderId="2" xfId="11" applyFont="1" applyFill="1" applyBorder="1" applyAlignment="1">
      <alignment horizontal="center" vertical="center" wrapText="1"/>
    </xf>
    <xf numFmtId="165" fontId="0" fillId="17" borderId="3" xfId="11" applyFont="1" applyFill="1" applyBorder="1" applyAlignment="1">
      <alignment horizontal="center" vertical="center" wrapText="1"/>
    </xf>
    <xf numFmtId="14" fontId="0" fillId="17" borderId="88" xfId="0" applyNumberFormat="1" applyFill="1" applyBorder="1" applyAlignment="1">
      <alignment horizontal="center" vertical="center" wrapText="1"/>
    </xf>
    <xf numFmtId="14" fontId="0" fillId="38" borderId="2" xfId="0" applyNumberFormat="1" applyFill="1" applyBorder="1" applyAlignment="1">
      <alignment horizontal="center" vertical="center" wrapText="1"/>
    </xf>
    <xf numFmtId="14" fontId="0" fillId="50" borderId="3" xfId="0" applyNumberFormat="1" applyFill="1" applyBorder="1" applyAlignment="1">
      <alignment horizontal="center" vertical="center" wrapText="1"/>
    </xf>
    <xf numFmtId="0" fontId="0" fillId="17" borderId="2" xfId="0" applyFill="1" applyBorder="1" applyAlignment="1">
      <alignment horizontal="justify" vertical="center" wrapText="1"/>
    </xf>
    <xf numFmtId="0" fontId="0" fillId="17" borderId="3" xfId="0" applyFill="1" applyBorder="1" applyAlignment="1">
      <alignment horizontal="justify" vertical="center" wrapText="1"/>
    </xf>
    <xf numFmtId="0" fontId="5" fillId="23" borderId="2" xfId="0" applyFont="1" applyFill="1" applyBorder="1" applyAlignment="1">
      <alignment horizontal="center" vertical="center" wrapText="1"/>
    </xf>
    <xf numFmtId="0" fontId="5" fillId="23" borderId="3" xfId="0" applyFont="1" applyFill="1" applyBorder="1" applyAlignment="1">
      <alignment horizontal="center" vertical="center" wrapText="1"/>
    </xf>
    <xf numFmtId="0" fontId="93" fillId="45" borderId="6" xfId="1" applyFont="1" applyFill="1" applyBorder="1" applyAlignment="1">
      <alignment horizontal="center" vertical="center" textRotation="90"/>
    </xf>
    <xf numFmtId="0" fontId="93" fillId="45" borderId="0" xfId="1" applyFont="1" applyFill="1" applyAlignment="1">
      <alignment horizontal="center" vertical="center" textRotation="90"/>
    </xf>
    <xf numFmtId="0" fontId="93" fillId="45" borderId="25" xfId="1" applyFont="1" applyFill="1" applyBorder="1" applyAlignment="1">
      <alignment horizontal="center" vertical="center" textRotation="90"/>
    </xf>
    <xf numFmtId="0" fontId="93" fillId="46" borderId="6" xfId="1" applyFont="1" applyFill="1" applyBorder="1" applyAlignment="1">
      <alignment horizontal="center" vertical="center" textRotation="90"/>
    </xf>
    <xf numFmtId="0" fontId="93" fillId="46" borderId="0" xfId="1" applyFont="1" applyFill="1" applyAlignment="1">
      <alignment horizontal="center" vertical="center" textRotation="90"/>
    </xf>
    <xf numFmtId="0" fontId="93" fillId="46" borderId="25" xfId="1" applyFont="1" applyFill="1" applyBorder="1" applyAlignment="1">
      <alignment horizontal="center" vertical="center" textRotation="90"/>
    </xf>
    <xf numFmtId="0" fontId="88" fillId="41" borderId="0" xfId="1" applyFont="1" applyFill="1" applyAlignment="1">
      <alignment horizontal="center" vertical="center" wrapText="1"/>
    </xf>
    <xf numFmtId="0" fontId="88" fillId="41" borderId="25" xfId="1" applyFont="1" applyFill="1" applyBorder="1" applyAlignment="1">
      <alignment horizontal="center" vertical="center" wrapText="1"/>
    </xf>
    <xf numFmtId="0" fontId="5" fillId="21" borderId="2" xfId="0" applyFont="1" applyFill="1" applyBorder="1" applyAlignment="1">
      <alignment horizontal="center" vertical="center" wrapText="1"/>
    </xf>
    <xf numFmtId="0" fontId="5" fillId="21" borderId="3" xfId="0" applyFont="1" applyFill="1" applyBorder="1" applyAlignment="1">
      <alignment horizontal="center" vertical="center" wrapText="1"/>
    </xf>
    <xf numFmtId="0" fontId="7" fillId="24" borderId="2" xfId="0" applyFont="1" applyFill="1" applyBorder="1" applyAlignment="1">
      <alignment horizontal="center" vertical="center" wrapText="1"/>
    </xf>
    <xf numFmtId="0" fontId="7" fillId="24" borderId="3" xfId="0" applyFont="1" applyFill="1" applyBorder="1" applyAlignment="1">
      <alignment horizontal="center" vertical="center" wrapText="1"/>
    </xf>
    <xf numFmtId="0" fontId="5" fillId="29" borderId="2" xfId="0" applyFont="1" applyFill="1" applyBorder="1" applyAlignment="1">
      <alignment horizontal="center" vertical="center" wrapText="1"/>
    </xf>
    <xf numFmtId="0" fontId="5" fillId="29" borderId="3" xfId="0" applyFont="1" applyFill="1" applyBorder="1" applyAlignment="1">
      <alignment horizontal="center" vertical="center" wrapText="1"/>
    </xf>
    <xf numFmtId="0" fontId="5" fillId="20" borderId="2" xfId="0" applyFont="1" applyFill="1" applyBorder="1" applyAlignment="1">
      <alignment horizontal="center" vertical="center" wrapText="1"/>
    </xf>
    <xf numFmtId="0" fontId="5" fillId="20" borderId="3" xfId="0" applyFont="1" applyFill="1" applyBorder="1" applyAlignment="1">
      <alignment horizontal="center" vertical="center" wrapText="1"/>
    </xf>
    <xf numFmtId="0" fontId="7" fillId="25" borderId="2" xfId="0" applyFont="1" applyFill="1" applyBorder="1" applyAlignment="1">
      <alignment horizontal="center" vertical="center" wrapText="1"/>
    </xf>
    <xf numFmtId="0" fontId="7" fillId="25" borderId="3" xfId="0" applyFont="1" applyFill="1" applyBorder="1" applyAlignment="1">
      <alignment horizontal="center" vertical="center" wrapText="1"/>
    </xf>
    <xf numFmtId="0" fontId="5" fillId="30" borderId="2" xfId="0" applyFont="1" applyFill="1" applyBorder="1" applyAlignment="1">
      <alignment horizontal="center" vertical="center" wrapText="1"/>
    </xf>
    <xf numFmtId="0" fontId="5" fillId="30" borderId="3" xfId="0" applyFont="1" applyFill="1" applyBorder="1" applyAlignment="1">
      <alignment horizontal="center" vertical="center" wrapText="1"/>
    </xf>
    <xf numFmtId="14" fontId="1" fillId="38" borderId="66" xfId="0" applyNumberFormat="1" applyFont="1" applyFill="1" applyBorder="1" applyAlignment="1">
      <alignment horizontal="center" vertical="center" wrapText="1"/>
    </xf>
    <xf numFmtId="14" fontId="1" fillId="38" borderId="85" xfId="0" applyNumberFormat="1" applyFont="1" applyFill="1" applyBorder="1" applyAlignment="1">
      <alignment horizontal="center" vertical="center" wrapText="1"/>
    </xf>
    <xf numFmtId="14" fontId="1" fillId="38" borderId="86" xfId="0" applyNumberFormat="1" applyFont="1" applyFill="1" applyBorder="1" applyAlignment="1">
      <alignment horizontal="center" vertical="center" wrapText="1"/>
    </xf>
    <xf numFmtId="14" fontId="1" fillId="38" borderId="87" xfId="0" applyNumberFormat="1" applyFont="1" applyFill="1" applyBorder="1" applyAlignment="1">
      <alignment horizontal="center" vertical="center" wrapText="1"/>
    </xf>
    <xf numFmtId="0" fontId="101" fillId="17" borderId="2" xfId="0" applyFont="1" applyFill="1" applyBorder="1" applyAlignment="1">
      <alignment horizontal="center" vertical="center" wrapText="1"/>
    </xf>
    <xf numFmtId="0" fontId="101" fillId="17" borderId="3" xfId="0" applyFont="1" applyFill="1" applyBorder="1" applyAlignment="1">
      <alignment horizontal="center" vertical="center" wrapText="1"/>
    </xf>
    <xf numFmtId="0" fontId="25" fillId="0" borderId="2" xfId="0" applyFont="1" applyBorder="1" applyAlignment="1" applyProtection="1">
      <alignment horizontal="center" vertical="center" wrapText="1"/>
      <protection hidden="1"/>
    </xf>
    <xf numFmtId="0" fontId="25" fillId="0" borderId="18" xfId="0" applyFont="1" applyBorder="1" applyAlignment="1" applyProtection="1">
      <alignment horizontal="center" vertical="center" wrapText="1"/>
      <protection hidden="1"/>
    </xf>
    <xf numFmtId="0" fontId="26" fillId="2" borderId="4" xfId="0" applyFont="1" applyFill="1" applyBorder="1" applyAlignment="1" applyProtection="1">
      <alignment horizontal="left" vertical="center" wrapText="1"/>
      <protection hidden="1"/>
    </xf>
    <xf numFmtId="0" fontId="26" fillId="2" borderId="6" xfId="0" applyFont="1" applyFill="1" applyBorder="1" applyAlignment="1" applyProtection="1">
      <alignment horizontal="left" vertical="center" wrapText="1"/>
      <protection hidden="1"/>
    </xf>
    <xf numFmtId="0" fontId="26" fillId="2" borderId="7" xfId="0" applyFont="1" applyFill="1" applyBorder="1" applyAlignment="1" applyProtection="1">
      <alignment horizontal="left" vertical="center" wrapText="1"/>
      <protection hidden="1"/>
    </xf>
    <xf numFmtId="0" fontId="26" fillId="2" borderId="19" xfId="0" applyFont="1" applyFill="1" applyBorder="1" applyAlignment="1" applyProtection="1">
      <alignment horizontal="left" vertical="center" wrapText="1"/>
      <protection hidden="1"/>
    </xf>
    <xf numFmtId="0" fontId="26" fillId="2" borderId="0" xfId="0" applyFont="1" applyFill="1" applyAlignment="1" applyProtection="1">
      <alignment horizontal="left" vertical="center" wrapText="1"/>
      <protection hidden="1"/>
    </xf>
    <xf numFmtId="0" fontId="26" fillId="2" borderId="5" xfId="0" applyFont="1" applyFill="1" applyBorder="1" applyAlignment="1" applyProtection="1">
      <alignment horizontal="left" vertical="center" wrapText="1"/>
      <protection hidden="1"/>
    </xf>
    <xf numFmtId="0" fontId="26" fillId="2" borderId="41" xfId="0" applyFont="1" applyFill="1" applyBorder="1" applyAlignment="1" applyProtection="1">
      <alignment horizontal="left" vertical="center" wrapText="1"/>
      <protection hidden="1"/>
    </xf>
    <xf numFmtId="0" fontId="26" fillId="2" borderId="42" xfId="0" applyFont="1" applyFill="1" applyBorder="1" applyAlignment="1" applyProtection="1">
      <alignment horizontal="left" vertical="center" wrapText="1"/>
      <protection hidden="1"/>
    </xf>
    <xf numFmtId="0" fontId="26" fillId="2" borderId="35" xfId="0" applyFont="1" applyFill="1" applyBorder="1" applyAlignment="1" applyProtection="1">
      <alignment horizontal="left" vertical="center" wrapText="1"/>
      <protection hidden="1"/>
    </xf>
    <xf numFmtId="0" fontId="27" fillId="17" borderId="4" xfId="0" applyFont="1" applyFill="1" applyBorder="1" applyAlignment="1" applyProtection="1">
      <alignment horizontal="left" vertical="center" wrapText="1"/>
      <protection hidden="1"/>
    </xf>
    <xf numFmtId="0" fontId="27" fillId="17" borderId="6" xfId="0" applyFont="1" applyFill="1" applyBorder="1" applyAlignment="1" applyProtection="1">
      <alignment horizontal="left" vertical="center" wrapText="1"/>
      <protection hidden="1"/>
    </xf>
    <xf numFmtId="0" fontId="27" fillId="17" borderId="7" xfId="0" applyFont="1" applyFill="1" applyBorder="1" applyAlignment="1" applyProtection="1">
      <alignment horizontal="left" vertical="center" wrapText="1"/>
      <protection hidden="1"/>
    </xf>
    <xf numFmtId="0" fontId="27" fillId="17" borderId="19" xfId="0" applyFont="1" applyFill="1" applyBorder="1" applyAlignment="1" applyProtection="1">
      <alignment horizontal="left" vertical="center" wrapText="1"/>
      <protection hidden="1"/>
    </xf>
    <xf numFmtId="0" fontId="27" fillId="17" borderId="0" xfId="0" applyFont="1" applyFill="1" applyAlignment="1" applyProtection="1">
      <alignment horizontal="left" vertical="center" wrapText="1"/>
      <protection hidden="1"/>
    </xf>
    <xf numFmtId="0" fontId="27" fillId="17" borderId="5" xfId="0" applyFont="1" applyFill="1" applyBorder="1" applyAlignment="1" applyProtection="1">
      <alignment horizontal="left" vertical="center" wrapText="1"/>
      <protection hidden="1"/>
    </xf>
    <xf numFmtId="0" fontId="29" fillId="2" borderId="44" xfId="0" applyFont="1" applyFill="1" applyBorder="1" applyAlignment="1">
      <alignment horizontal="center" vertical="center" wrapText="1"/>
    </xf>
    <xf numFmtId="0" fontId="29" fillId="2" borderId="23" xfId="0" applyFont="1" applyFill="1" applyBorder="1" applyAlignment="1">
      <alignment horizontal="center" vertical="center" wrapText="1"/>
    </xf>
    <xf numFmtId="0" fontId="29" fillId="2" borderId="26" xfId="0" applyFont="1" applyFill="1" applyBorder="1" applyAlignment="1">
      <alignment horizontal="center" vertical="center" wrapText="1"/>
    </xf>
    <xf numFmtId="0" fontId="29" fillId="2" borderId="22" xfId="0" applyFont="1" applyFill="1" applyBorder="1" applyAlignment="1">
      <alignment horizontal="center" vertical="center" wrapText="1"/>
    </xf>
    <xf numFmtId="0" fontId="28" fillId="2" borderId="0" xfId="0" applyFont="1" applyFill="1" applyAlignment="1">
      <alignment horizontal="center" vertical="center" wrapText="1"/>
    </xf>
    <xf numFmtId="0" fontId="28" fillId="2" borderId="73" xfId="0" applyFont="1" applyFill="1" applyBorder="1" applyAlignment="1">
      <alignment horizontal="center" vertical="center" wrapText="1"/>
    </xf>
    <xf numFmtId="0" fontId="29" fillId="2" borderId="77" xfId="0" applyFont="1" applyFill="1" applyBorder="1" applyAlignment="1">
      <alignment horizontal="center" vertical="center" wrapText="1"/>
    </xf>
    <xf numFmtId="0" fontId="29" fillId="2" borderId="29" xfId="0" applyFont="1" applyFill="1" applyBorder="1" applyAlignment="1">
      <alignment horizontal="center" vertical="center" wrapText="1"/>
    </xf>
    <xf numFmtId="0" fontId="29" fillId="2" borderId="16" xfId="0" applyFont="1" applyFill="1" applyBorder="1" applyAlignment="1">
      <alignment horizontal="center" vertical="center" wrapText="1"/>
    </xf>
    <xf numFmtId="0" fontId="29" fillId="2" borderId="40" xfId="0" applyFont="1" applyFill="1" applyBorder="1" applyAlignment="1">
      <alignment horizontal="center" vertical="center" wrapText="1"/>
    </xf>
    <xf numFmtId="0" fontId="31" fillId="0" borderId="0" xfId="5" applyAlignment="1" applyProtection="1">
      <alignment horizontal="center"/>
      <protection locked="0"/>
    </xf>
    <xf numFmtId="0" fontId="31" fillId="0" borderId="5" xfId="5" applyBorder="1" applyAlignment="1" applyProtection="1">
      <alignment horizontal="center"/>
      <protection locked="0"/>
    </xf>
    <xf numFmtId="0" fontId="31" fillId="0" borderId="42" xfId="5" applyBorder="1" applyAlignment="1" applyProtection="1">
      <alignment horizontal="center"/>
      <protection locked="0"/>
    </xf>
    <xf numFmtId="0" fontId="31" fillId="0" borderId="35" xfId="5" applyBorder="1" applyAlignment="1" applyProtection="1">
      <alignment horizontal="center"/>
      <protection locked="0"/>
    </xf>
    <xf numFmtId="0" fontId="31" fillId="0" borderId="18" xfId="5" applyBorder="1" applyAlignment="1" applyProtection="1">
      <alignment horizontal="center"/>
      <protection locked="0"/>
    </xf>
    <xf numFmtId="0" fontId="31" fillId="0" borderId="3" xfId="5" applyBorder="1" applyAlignment="1" applyProtection="1">
      <alignment horizontal="center"/>
      <protection locked="0"/>
    </xf>
    <xf numFmtId="0" fontId="20" fillId="2" borderId="4" xfId="5" applyFont="1" applyFill="1" applyBorder="1" applyAlignment="1" applyProtection="1">
      <alignment horizontal="left" vertical="center" wrapText="1"/>
      <protection locked="0"/>
    </xf>
    <xf numFmtId="0" fontId="20" fillId="2" borderId="6" xfId="5" applyFont="1" applyFill="1" applyBorder="1" applyAlignment="1" applyProtection="1">
      <alignment horizontal="left" vertical="center"/>
      <protection locked="0"/>
    </xf>
    <xf numFmtId="0" fontId="20" fillId="2" borderId="7" xfId="5" applyFont="1" applyFill="1" applyBorder="1" applyAlignment="1" applyProtection="1">
      <alignment horizontal="left" vertical="center"/>
      <protection locked="0"/>
    </xf>
    <xf numFmtId="0" fontId="20" fillId="2" borderId="19" xfId="5" applyFont="1" applyFill="1" applyBorder="1" applyAlignment="1" applyProtection="1">
      <alignment horizontal="left" vertical="center"/>
      <protection locked="0"/>
    </xf>
    <xf numFmtId="0" fontId="20" fillId="2" borderId="0" xfId="5" applyFont="1" applyFill="1" applyAlignment="1" applyProtection="1">
      <alignment horizontal="left" vertical="center"/>
      <protection locked="0"/>
    </xf>
    <xf numFmtId="0" fontId="20" fillId="2" borderId="5" xfId="5" applyFont="1" applyFill="1" applyBorder="1" applyAlignment="1" applyProtection="1">
      <alignment horizontal="left" vertical="center"/>
      <protection locked="0"/>
    </xf>
    <xf numFmtId="0" fontId="20" fillId="2" borderId="41" xfId="5" applyFont="1" applyFill="1" applyBorder="1" applyAlignment="1" applyProtection="1">
      <alignment horizontal="left" vertical="center"/>
      <protection locked="0"/>
    </xf>
    <xf numFmtId="0" fontId="20" fillId="2" borderId="42" xfId="5" applyFont="1" applyFill="1" applyBorder="1" applyAlignment="1" applyProtection="1">
      <alignment horizontal="left" vertical="center"/>
      <protection locked="0"/>
    </xf>
    <xf numFmtId="0" fontId="20" fillId="2" borderId="35" xfId="5" applyFont="1" applyFill="1" applyBorder="1" applyAlignment="1" applyProtection="1">
      <alignment horizontal="left" vertical="center"/>
      <protection locked="0"/>
    </xf>
    <xf numFmtId="0" fontId="2" fillId="0" borderId="0" xfId="1" applyFont="1" applyAlignment="1">
      <alignment horizontal="center" vertical="center" wrapText="1"/>
    </xf>
    <xf numFmtId="0" fontId="19" fillId="0" borderId="4" xfId="0" applyFont="1" applyBorder="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5" xfId="0" applyFont="1" applyBorder="1" applyAlignment="1">
      <alignment horizontal="center"/>
    </xf>
    <xf numFmtId="0" fontId="19" fillId="0" borderId="41" xfId="0" applyFont="1" applyBorder="1" applyAlignment="1">
      <alignment horizontal="center"/>
    </xf>
    <xf numFmtId="0" fontId="19" fillId="0" borderId="35" xfId="0" applyFont="1" applyBorder="1" applyAlignment="1">
      <alignment horizontal="center"/>
    </xf>
    <xf numFmtId="0" fontId="20" fillId="2" borderId="1" xfId="0" applyFont="1" applyFill="1" applyBorder="1" applyAlignment="1">
      <alignment horizontal="left" vertical="center" wrapText="1"/>
    </xf>
    <xf numFmtId="0" fontId="22" fillId="0" borderId="1" xfId="0" applyFont="1" applyBorder="1" applyAlignment="1">
      <alignment horizontal="justify" vertical="center" wrapText="1"/>
    </xf>
    <xf numFmtId="0" fontId="19" fillId="0" borderId="6" xfId="0" applyFont="1" applyBorder="1" applyAlignment="1">
      <alignment horizontal="center"/>
    </xf>
    <xf numFmtId="0" fontId="19" fillId="0" borderId="0" xfId="0" applyFont="1" applyAlignment="1">
      <alignment horizontal="center"/>
    </xf>
    <xf numFmtId="0" fontId="12" fillId="2" borderId="1" xfId="1" applyFont="1" applyFill="1" applyBorder="1" applyAlignment="1">
      <alignment horizontal="center" vertical="center" wrapText="1"/>
    </xf>
    <xf numFmtId="0" fontId="37" fillId="2" borderId="1" xfId="0" applyFont="1" applyFill="1" applyBorder="1" applyAlignment="1">
      <alignment horizontal="center" vertical="center" wrapText="1"/>
    </xf>
    <xf numFmtId="0" fontId="39" fillId="36" borderId="31" xfId="0" applyFont="1" applyFill="1" applyBorder="1" applyAlignment="1">
      <alignment horizontal="center" vertical="center" wrapText="1"/>
    </xf>
    <xf numFmtId="0" fontId="39" fillId="36" borderId="32" xfId="0" applyFont="1" applyFill="1" applyBorder="1" applyAlignment="1">
      <alignment horizontal="center" vertical="center" wrapText="1"/>
    </xf>
    <xf numFmtId="0" fontId="39" fillId="36" borderId="38" xfId="0" applyFont="1" applyFill="1" applyBorder="1" applyAlignment="1">
      <alignment horizontal="center" vertical="center" wrapText="1"/>
    </xf>
    <xf numFmtId="0" fontId="35" fillId="0" borderId="1" xfId="0" applyFont="1" applyBorder="1" applyAlignment="1">
      <alignment horizontal="center"/>
    </xf>
    <xf numFmtId="0" fontId="20" fillId="2" borderId="4"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20" fillId="2" borderId="19" xfId="0" applyFont="1" applyFill="1" applyBorder="1" applyAlignment="1">
      <alignment horizontal="left" vertical="center" wrapText="1"/>
    </xf>
    <xf numFmtId="0" fontId="20" fillId="2" borderId="0" xfId="0" applyFont="1" applyFill="1" applyAlignment="1">
      <alignment horizontal="left" vertical="center" wrapText="1"/>
    </xf>
    <xf numFmtId="0" fontId="20" fillId="2" borderId="5" xfId="0" applyFont="1" applyFill="1" applyBorder="1" applyAlignment="1">
      <alignment horizontal="left" vertical="center" wrapText="1"/>
    </xf>
    <xf numFmtId="0" fontId="20" fillId="2" borderId="41" xfId="0" applyFont="1" applyFill="1" applyBorder="1" applyAlignment="1">
      <alignment horizontal="left" vertical="center" wrapText="1"/>
    </xf>
    <xf numFmtId="0" fontId="20" fillId="2" borderId="42" xfId="0" applyFont="1" applyFill="1" applyBorder="1" applyAlignment="1">
      <alignment horizontal="left" vertical="center" wrapText="1"/>
    </xf>
    <xf numFmtId="0" fontId="20" fillId="2" borderId="35" xfId="0" applyFont="1" applyFill="1" applyBorder="1" applyAlignment="1">
      <alignment horizontal="left" vertical="center" wrapText="1"/>
    </xf>
    <xf numFmtId="0" fontId="24" fillId="17" borderId="1" xfId="0" applyFont="1" applyFill="1" applyBorder="1" applyAlignment="1">
      <alignment horizontal="center" vertical="center" wrapText="1"/>
    </xf>
    <xf numFmtId="0" fontId="37" fillId="2" borderId="1" xfId="0" applyFont="1" applyFill="1" applyBorder="1" applyAlignment="1">
      <alignment horizontal="center" vertical="center"/>
    </xf>
    <xf numFmtId="0" fontId="39" fillId="36" borderId="45" xfId="0" applyFont="1" applyFill="1" applyBorder="1" applyAlignment="1">
      <alignment horizontal="center" vertical="center" wrapText="1"/>
    </xf>
    <xf numFmtId="0" fontId="43" fillId="0" borderId="4" xfId="0" applyFont="1" applyBorder="1" applyAlignment="1">
      <alignment horizontal="center"/>
    </xf>
    <xf numFmtId="0" fontId="43" fillId="0" borderId="6" xfId="0" applyFont="1" applyBorder="1" applyAlignment="1">
      <alignment horizontal="center"/>
    </xf>
    <xf numFmtId="0" fontId="43" fillId="0" borderId="19" xfId="0" applyFont="1" applyBorder="1" applyAlignment="1">
      <alignment horizontal="center"/>
    </xf>
    <xf numFmtId="0" fontId="43" fillId="0" borderId="0" xfId="0" applyFont="1" applyAlignment="1">
      <alignment horizontal="center"/>
    </xf>
    <xf numFmtId="0" fontId="9" fillId="2" borderId="1" xfId="0" applyFont="1" applyFill="1" applyBorder="1" applyAlignment="1">
      <alignment horizontal="center" vertical="center" wrapText="1"/>
    </xf>
    <xf numFmtId="0" fontId="44" fillId="0" borderId="1" xfId="0" applyFont="1" applyBorder="1" applyAlignment="1">
      <alignment horizontal="center" vertical="center" wrapText="1"/>
    </xf>
    <xf numFmtId="0" fontId="44" fillId="0" borderId="3" xfId="0" applyFont="1" applyBorder="1" applyAlignment="1">
      <alignment horizontal="center" vertical="center" wrapText="1"/>
    </xf>
    <xf numFmtId="0" fontId="47" fillId="0" borderId="2" xfId="0" applyFont="1" applyBorder="1" applyAlignment="1">
      <alignment horizontal="center" vertical="center"/>
    </xf>
    <xf numFmtId="0" fontId="47" fillId="0" borderId="18" xfId="0" applyFont="1" applyBorder="1" applyAlignment="1">
      <alignment horizontal="center" vertical="center"/>
    </xf>
    <xf numFmtId="0" fontId="47" fillId="0" borderId="3" xfId="0" applyFont="1" applyBorder="1" applyAlignment="1">
      <alignment horizontal="center" vertical="center"/>
    </xf>
    <xf numFmtId="0" fontId="109" fillId="0" borderId="2" xfId="0" applyFont="1" applyBorder="1" applyAlignment="1">
      <alignment horizontal="center" vertical="center" wrapText="1"/>
    </xf>
    <xf numFmtId="0" fontId="109" fillId="0" borderId="18" xfId="0" applyFont="1" applyBorder="1" applyAlignment="1">
      <alignment horizontal="center" vertical="center" wrapText="1"/>
    </xf>
    <xf numFmtId="0" fontId="109" fillId="0" borderId="3"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8" xfId="0" applyFont="1" applyBorder="1" applyAlignment="1">
      <alignment horizontal="center" vertical="center" wrapText="1"/>
    </xf>
    <xf numFmtId="0" fontId="48" fillId="0" borderId="3" xfId="0" applyFont="1" applyBorder="1" applyAlignment="1">
      <alignment horizontal="center" vertical="center" wrapText="1"/>
    </xf>
    <xf numFmtId="0" fontId="110" fillId="0" borderId="2" xfId="0" applyFont="1" applyBorder="1" applyAlignment="1">
      <alignment horizontal="center" vertical="center" wrapText="1"/>
    </xf>
    <xf numFmtId="0" fontId="110" fillId="0" borderId="18" xfId="0" applyFont="1" applyBorder="1" applyAlignment="1">
      <alignment horizontal="center" vertical="center" wrapText="1"/>
    </xf>
    <xf numFmtId="0" fontId="110" fillId="0" borderId="3" xfId="0" applyFont="1" applyBorder="1" applyAlignment="1">
      <alignment horizontal="center" vertical="center" wrapText="1"/>
    </xf>
    <xf numFmtId="0" fontId="54" fillId="0" borderId="37" xfId="12" applyFont="1" applyBorder="1" applyAlignment="1" applyProtection="1">
      <alignment horizontal="center" vertical="center" wrapText="1"/>
      <protection locked="0"/>
    </xf>
    <xf numFmtId="9" fontId="55" fillId="0" borderId="30" xfId="10" applyFont="1" applyFill="1" applyBorder="1" applyAlignment="1">
      <alignment horizontal="center" vertical="center" wrapText="1"/>
    </xf>
    <xf numFmtId="0" fontId="56" fillId="0" borderId="30" xfId="12" applyFont="1" applyBorder="1" applyAlignment="1">
      <alignment horizontal="center" vertical="center" wrapText="1"/>
    </xf>
    <xf numFmtId="0" fontId="56" fillId="0" borderId="50" xfId="12" applyFont="1" applyBorder="1" applyAlignment="1">
      <alignment horizontal="center" vertical="center" wrapText="1"/>
    </xf>
    <xf numFmtId="0" fontId="56" fillId="0" borderId="36" xfId="12" applyFont="1" applyBorder="1" applyAlignment="1">
      <alignment horizontal="center" vertical="center" wrapText="1"/>
    </xf>
    <xf numFmtId="0" fontId="56" fillId="0" borderId="1" xfId="12" applyFont="1" applyBorder="1" applyAlignment="1">
      <alignment horizontal="center" vertical="center" wrapText="1"/>
    </xf>
    <xf numFmtId="0" fontId="51" fillId="2" borderId="37" xfId="12" applyFont="1" applyFill="1" applyBorder="1" applyAlignment="1">
      <alignment horizontal="center" vertical="center"/>
    </xf>
    <xf numFmtId="0" fontId="51" fillId="2" borderId="50" xfId="12" applyFont="1" applyFill="1" applyBorder="1" applyAlignment="1">
      <alignment horizontal="center" vertical="center"/>
    </xf>
    <xf numFmtId="0" fontId="51" fillId="2" borderId="36" xfId="12" applyFont="1" applyFill="1" applyBorder="1" applyAlignment="1">
      <alignment horizontal="center" vertical="center"/>
    </xf>
    <xf numFmtId="0" fontId="9" fillId="2" borderId="15" xfId="9" applyFont="1" applyFill="1" applyBorder="1" applyAlignment="1">
      <alignment horizontal="center" vertical="center" wrapText="1"/>
    </xf>
    <xf numFmtId="0" fontId="9" fillId="2" borderId="0" xfId="9" applyFont="1" applyFill="1" applyAlignment="1">
      <alignment horizontal="center" vertical="center" wrapText="1"/>
    </xf>
    <xf numFmtId="0" fontId="53" fillId="2" borderId="37" xfId="12" applyFont="1" applyFill="1" applyBorder="1" applyAlignment="1">
      <alignment horizontal="center" vertical="center" wrapText="1"/>
    </xf>
    <xf numFmtId="0" fontId="53" fillId="2" borderId="30" xfId="12" applyFont="1" applyFill="1" applyBorder="1" applyAlignment="1">
      <alignment horizontal="center" vertical="center" wrapText="1"/>
    </xf>
    <xf numFmtId="0" fontId="53" fillId="2" borderId="1" xfId="12" applyFont="1" applyFill="1" applyBorder="1" applyAlignment="1">
      <alignment horizontal="center" vertical="center" wrapText="1"/>
    </xf>
    <xf numFmtId="0" fontId="54" fillId="0" borderId="37" xfId="12" applyFont="1" applyBorder="1" applyAlignment="1">
      <alignment horizontal="center" vertical="center" wrapText="1"/>
    </xf>
    <xf numFmtId="0" fontId="54" fillId="0" borderId="50" xfId="12" applyFont="1" applyBorder="1" applyAlignment="1">
      <alignment horizontal="center" vertical="center" wrapText="1"/>
    </xf>
    <xf numFmtId="0" fontId="54" fillId="0" borderId="36" xfId="12" applyFont="1" applyBorder="1" applyAlignment="1">
      <alignment horizontal="center" vertical="center" wrapText="1"/>
    </xf>
    <xf numFmtId="0" fontId="63" fillId="39" borderId="32" xfId="12" applyFont="1" applyFill="1" applyBorder="1" applyAlignment="1">
      <alignment horizontal="center" vertical="center" wrapText="1"/>
    </xf>
    <xf numFmtId="0" fontId="63" fillId="39" borderId="1" xfId="12" applyFont="1" applyFill="1" applyBorder="1" applyAlignment="1">
      <alignment horizontal="center" vertical="center" wrapText="1"/>
    </xf>
    <xf numFmtId="0" fontId="63" fillId="39" borderId="47" xfId="12" applyFont="1" applyFill="1" applyBorder="1" applyAlignment="1">
      <alignment horizontal="center" vertical="center" wrapText="1"/>
    </xf>
    <xf numFmtId="0" fontId="58" fillId="40" borderId="1" xfId="12" applyFont="1" applyFill="1" applyBorder="1" applyAlignment="1">
      <alignment horizontal="center" vertical="center" wrapText="1"/>
    </xf>
    <xf numFmtId="0" fontId="58" fillId="40" borderId="1" xfId="12" applyFont="1" applyFill="1" applyBorder="1" applyAlignment="1">
      <alignment horizontal="center" vertical="center"/>
    </xf>
    <xf numFmtId="0" fontId="58" fillId="40" borderId="2" xfId="12" applyFont="1" applyFill="1" applyBorder="1" applyAlignment="1">
      <alignment horizontal="center" vertical="center" wrapText="1"/>
    </xf>
    <xf numFmtId="0" fontId="58" fillId="40" borderId="18" xfId="12" applyFont="1" applyFill="1" applyBorder="1" applyAlignment="1">
      <alignment horizontal="center" vertical="center" wrapText="1"/>
    </xf>
    <xf numFmtId="0" fontId="58" fillId="40" borderId="3" xfId="12" applyFont="1" applyFill="1" applyBorder="1" applyAlignment="1">
      <alignment horizontal="center" vertical="center" wrapText="1"/>
    </xf>
    <xf numFmtId="0" fontId="58" fillId="33" borderId="1" xfId="12" applyFont="1" applyFill="1" applyBorder="1" applyAlignment="1">
      <alignment horizontal="center" vertical="center"/>
    </xf>
    <xf numFmtId="0" fontId="58" fillId="0" borderId="1" xfId="12" applyFont="1" applyBorder="1" applyAlignment="1">
      <alignment horizontal="center" vertical="center"/>
    </xf>
    <xf numFmtId="0" fontId="57" fillId="0" borderId="2" xfId="12" applyFont="1" applyBorder="1" applyAlignment="1">
      <alignment horizontal="center" vertical="top" wrapText="1"/>
    </xf>
    <xf numFmtId="0" fontId="57" fillId="0" borderId="18" xfId="12" applyFont="1" applyBorder="1" applyAlignment="1">
      <alignment horizontal="center" vertical="top" wrapText="1"/>
    </xf>
    <xf numFmtId="0" fontId="62" fillId="34" borderId="1" xfId="12" applyFont="1" applyFill="1" applyBorder="1" applyAlignment="1">
      <alignment horizontal="center" vertical="top" wrapText="1"/>
    </xf>
    <xf numFmtId="0" fontId="52" fillId="0" borderId="2" xfId="12" applyFont="1" applyBorder="1" applyAlignment="1">
      <alignment horizontal="center" vertical="center" wrapText="1"/>
    </xf>
    <xf numFmtId="0" fontId="52" fillId="0" borderId="3" xfId="12" applyFont="1" applyBorder="1" applyAlignment="1">
      <alignment horizontal="center" vertical="center" wrapText="1"/>
    </xf>
    <xf numFmtId="0" fontId="52" fillId="0" borderId="18" xfId="12" applyFont="1" applyBorder="1" applyAlignment="1">
      <alignment horizontal="center" vertical="center" wrapText="1"/>
    </xf>
    <xf numFmtId="0" fontId="62" fillId="34" borderId="2" xfId="12" applyFont="1" applyFill="1" applyBorder="1" applyAlignment="1">
      <alignment horizontal="center" vertical="top" wrapText="1"/>
    </xf>
    <xf numFmtId="0" fontId="62" fillId="34" borderId="18" xfId="12" applyFont="1" applyFill="1" applyBorder="1" applyAlignment="1">
      <alignment horizontal="center" vertical="top" wrapText="1"/>
    </xf>
    <xf numFmtId="0" fontId="59" fillId="0" borderId="2" xfId="12" applyFont="1" applyBorder="1" applyAlignment="1">
      <alignment horizontal="center" vertical="center" wrapText="1"/>
    </xf>
    <xf numFmtId="0" fontId="59" fillId="0" borderId="18" xfId="12" applyFont="1" applyBorder="1" applyAlignment="1">
      <alignment horizontal="center" vertical="center" wrapText="1"/>
    </xf>
    <xf numFmtId="0" fontId="57" fillId="0" borderId="3" xfId="12" applyFont="1" applyBorder="1" applyAlignment="1">
      <alignment horizontal="center" vertical="top" wrapText="1"/>
    </xf>
    <xf numFmtId="0" fontId="62" fillId="0" borderId="2" xfId="12" applyFont="1" applyBorder="1" applyAlignment="1">
      <alignment horizontal="center" vertical="center" wrapText="1"/>
    </xf>
    <xf numFmtId="0" fontId="62" fillId="0" borderId="18" xfId="12" applyFont="1" applyBorder="1" applyAlignment="1">
      <alignment horizontal="center" vertical="center" wrapText="1"/>
    </xf>
    <xf numFmtId="0" fontId="62" fillId="0" borderId="3" xfId="12" applyFont="1" applyBorder="1" applyAlignment="1">
      <alignment horizontal="center" vertical="center" wrapText="1"/>
    </xf>
    <xf numFmtId="0" fontId="62" fillId="0" borderId="2" xfId="12" applyFont="1" applyBorder="1" applyAlignment="1">
      <alignment horizontal="center" vertical="top" wrapText="1"/>
    </xf>
    <xf numFmtId="0" fontId="62" fillId="0" borderId="18" xfId="12" applyFont="1" applyBorder="1" applyAlignment="1">
      <alignment horizontal="center" vertical="top" wrapText="1"/>
    </xf>
    <xf numFmtId="0" fontId="62" fillId="0" borderId="3" xfId="12" applyFont="1" applyBorder="1" applyAlignment="1">
      <alignment horizontal="center" vertical="top" wrapText="1"/>
    </xf>
    <xf numFmtId="0" fontId="62" fillId="34" borderId="3" xfId="12" applyFont="1" applyFill="1" applyBorder="1" applyAlignment="1">
      <alignment horizontal="center" vertical="top" wrapText="1"/>
    </xf>
    <xf numFmtId="0" fontId="52" fillId="0" borderId="1" xfId="12" applyFont="1" applyBorder="1" applyAlignment="1">
      <alignment horizontal="center" vertical="center" wrapText="1"/>
    </xf>
    <xf numFmtId="0" fontId="52" fillId="0" borderId="1" xfId="12" applyFont="1" applyBorder="1" applyAlignment="1">
      <alignment horizontal="center" vertical="center"/>
    </xf>
    <xf numFmtId="0" fontId="52" fillId="36" borderId="47" xfId="12" applyFont="1" applyFill="1" applyBorder="1" applyAlignment="1">
      <alignment horizontal="center" vertical="center"/>
    </xf>
    <xf numFmtId="0" fontId="63" fillId="35" borderId="1" xfId="12" applyFont="1" applyFill="1" applyBorder="1" applyAlignment="1">
      <alignment horizontal="center" vertical="center"/>
    </xf>
    <xf numFmtId="0" fontId="63" fillId="35" borderId="3" xfId="12" applyFont="1" applyFill="1" applyBorder="1" applyAlignment="1">
      <alignment horizontal="center" vertical="center"/>
    </xf>
    <xf numFmtId="0" fontId="49" fillId="36" borderId="32" xfId="12" applyFont="1" applyFill="1" applyBorder="1" applyAlignment="1">
      <alignment horizontal="center" vertical="center" wrapText="1"/>
    </xf>
    <xf numFmtId="0" fontId="49" fillId="36" borderId="36" xfId="12" applyFont="1" applyFill="1" applyBorder="1" applyAlignment="1">
      <alignment horizontal="center" vertical="center" wrapText="1"/>
    </xf>
    <xf numFmtId="0" fontId="49" fillId="36" borderId="1" xfId="12" applyFont="1" applyFill="1" applyBorder="1" applyAlignment="1">
      <alignment horizontal="center" vertical="center" wrapText="1"/>
    </xf>
    <xf numFmtId="0" fontId="49" fillId="0" borderId="30" xfId="12" applyFont="1" applyBorder="1" applyAlignment="1">
      <alignment horizontal="center" vertical="center" wrapText="1"/>
    </xf>
    <xf numFmtId="0" fontId="49" fillId="0" borderId="50" xfId="12" applyFont="1" applyBorder="1" applyAlignment="1">
      <alignment horizontal="center" vertical="center" wrapText="1"/>
    </xf>
    <xf numFmtId="0" fontId="49" fillId="0" borderId="36" xfId="12" applyFont="1" applyBorder="1" applyAlignment="1">
      <alignment horizontal="center" vertical="center" wrapText="1"/>
    </xf>
    <xf numFmtId="0" fontId="63" fillId="35" borderId="45" xfId="12" applyFont="1" applyFill="1" applyBorder="1" applyAlignment="1">
      <alignment horizontal="center" vertical="center"/>
    </xf>
    <xf numFmtId="0" fontId="63" fillId="35" borderId="35" xfId="12" applyFont="1" applyFill="1" applyBorder="1" applyAlignment="1">
      <alignment horizontal="center" vertical="center"/>
    </xf>
    <xf numFmtId="0" fontId="63" fillId="35" borderId="46" xfId="12" applyFont="1" applyFill="1" applyBorder="1" applyAlignment="1">
      <alignment horizontal="center" vertical="center"/>
    </xf>
    <xf numFmtId="0" fontId="61" fillId="0" borderId="51" xfId="12" applyFont="1" applyBorder="1" applyAlignment="1">
      <alignment horizontal="left" vertical="top" wrapText="1"/>
    </xf>
    <xf numFmtId="0" fontId="61" fillId="0" borderId="52" xfId="12" applyFont="1" applyBorder="1" applyAlignment="1">
      <alignment horizontal="left" vertical="top" wrapText="1"/>
    </xf>
    <xf numFmtId="0" fontId="61" fillId="0" borderId="53" xfId="12" applyFont="1" applyBorder="1" applyAlignment="1">
      <alignment horizontal="left" vertical="top" wrapText="1"/>
    </xf>
    <xf numFmtId="0" fontId="49" fillId="0" borderId="43" xfId="9" applyFont="1" applyBorder="1" applyAlignment="1">
      <alignment horizontal="center" vertical="center"/>
    </xf>
    <xf numFmtId="0" fontId="50" fillId="0" borderId="26" xfId="9" applyFont="1" applyBorder="1" applyAlignment="1">
      <alignment horizontal="center" vertical="center" wrapText="1"/>
    </xf>
    <xf numFmtId="0" fontId="9" fillId="2" borderId="39" xfId="9" applyFont="1" applyFill="1" applyBorder="1" applyAlignment="1">
      <alignment horizontal="center" vertical="center" wrapText="1"/>
    </xf>
    <xf numFmtId="0" fontId="9" fillId="2" borderId="19" xfId="9" applyFont="1" applyFill="1" applyBorder="1" applyAlignment="1">
      <alignment horizontal="center" vertical="center" wrapText="1"/>
    </xf>
    <xf numFmtId="0" fontId="9" fillId="2" borderId="41" xfId="9" applyFont="1" applyFill="1" applyBorder="1" applyAlignment="1">
      <alignment horizontal="center" vertical="center" wrapText="1"/>
    </xf>
    <xf numFmtId="0" fontId="9" fillId="2" borderId="42" xfId="9" applyFont="1" applyFill="1" applyBorder="1" applyAlignment="1">
      <alignment horizontal="center" vertical="center" wrapText="1"/>
    </xf>
    <xf numFmtId="0" fontId="64" fillId="0" borderId="32" xfId="12" applyFont="1" applyBorder="1" applyAlignment="1">
      <alignment horizontal="center" vertical="center" wrapText="1"/>
    </xf>
    <xf numFmtId="0" fontId="64" fillId="0" borderId="36" xfId="12" applyFont="1" applyBorder="1" applyAlignment="1">
      <alignment horizontal="center" vertical="center" wrapText="1"/>
    </xf>
    <xf numFmtId="0" fontId="64" fillId="0" borderId="1" xfId="12" applyFont="1" applyBorder="1" applyAlignment="1">
      <alignment horizontal="center" vertical="center" wrapText="1"/>
    </xf>
    <xf numFmtId="0" fontId="65" fillId="0" borderId="30" xfId="12" applyFont="1" applyBorder="1" applyAlignment="1">
      <alignment horizontal="center" vertical="center" wrapText="1"/>
    </xf>
    <xf numFmtId="0" fontId="65" fillId="0" borderId="36" xfId="12" applyFont="1" applyBorder="1" applyAlignment="1">
      <alignment horizontal="center" vertical="center" wrapText="1"/>
    </xf>
    <xf numFmtId="0" fontId="65" fillId="0" borderId="1" xfId="12" applyFont="1" applyBorder="1" applyAlignment="1">
      <alignment horizontal="left" vertical="center" wrapText="1"/>
    </xf>
    <xf numFmtId="0" fontId="65" fillId="0" borderId="30" xfId="12" applyFont="1" applyBorder="1" applyAlignment="1">
      <alignment horizontal="center" vertical="center"/>
    </xf>
    <xf numFmtId="0" fontId="65" fillId="0" borderId="36" xfId="12" applyFont="1" applyBorder="1" applyAlignment="1">
      <alignment horizontal="center" vertical="center"/>
    </xf>
    <xf numFmtId="0" fontId="65" fillId="0" borderId="1" xfId="12" applyFont="1" applyBorder="1" applyAlignment="1">
      <alignment horizontal="left" vertical="center"/>
    </xf>
    <xf numFmtId="0" fontId="49" fillId="0" borderId="50" xfId="12" applyFont="1" applyBorder="1" applyAlignment="1">
      <alignment horizontal="center" vertical="center"/>
    </xf>
    <xf numFmtId="0" fontId="49" fillId="0" borderId="36" xfId="12" applyFont="1" applyBorder="1" applyAlignment="1">
      <alignment horizontal="center" vertical="center"/>
    </xf>
    <xf numFmtId="0" fontId="49" fillId="0" borderId="1" xfId="12" applyFont="1" applyBorder="1" applyAlignment="1">
      <alignment horizontal="center" vertical="center"/>
    </xf>
    <xf numFmtId="0" fontId="49" fillId="36" borderId="30" xfId="12" applyFont="1" applyFill="1" applyBorder="1" applyAlignment="1">
      <alignment horizontal="center" vertical="center" wrapText="1"/>
    </xf>
    <xf numFmtId="0" fontId="49" fillId="36" borderId="50" xfId="12" applyFont="1" applyFill="1" applyBorder="1" applyAlignment="1">
      <alignment horizontal="center" vertical="center" wrapText="1"/>
    </xf>
    <xf numFmtId="9" fontId="49" fillId="37" borderId="1" xfId="10" applyFont="1" applyFill="1" applyBorder="1" applyAlignment="1">
      <alignment horizontal="center" vertical="center"/>
    </xf>
    <xf numFmtId="0" fontId="0" fillId="0" borderId="1" xfId="0" applyBorder="1" applyAlignment="1">
      <alignment horizontal="center"/>
    </xf>
    <xf numFmtId="0" fontId="26" fillId="2" borderId="1" xfId="0" applyFont="1" applyFill="1" applyBorder="1" applyAlignment="1">
      <alignment horizontal="left" vertical="center" wrapText="1"/>
    </xf>
    <xf numFmtId="0" fontId="112" fillId="17" borderId="0" xfId="0" applyFont="1" applyFill="1" applyAlignment="1">
      <alignment horizontal="center" vertical="center" wrapText="1"/>
    </xf>
    <xf numFmtId="0" fontId="0" fillId="0" borderId="25" xfId="0" applyBorder="1" applyAlignment="1">
      <alignment horizontal="center"/>
    </xf>
    <xf numFmtId="14" fontId="18" fillId="17" borderId="47" xfId="0" applyNumberFormat="1" applyFont="1" applyFill="1" applyBorder="1" applyAlignment="1">
      <alignment horizontal="left" vertical="center" wrapText="1"/>
    </xf>
    <xf numFmtId="0" fontId="115" fillId="0" borderId="31" xfId="0" applyFont="1" applyBorder="1" applyAlignment="1">
      <alignment horizontal="center" vertical="center"/>
    </xf>
    <xf numFmtId="0" fontId="115" fillId="0" borderId="32" xfId="0" applyFont="1" applyBorder="1" applyAlignment="1">
      <alignment horizontal="center" vertical="center"/>
    </xf>
    <xf numFmtId="0" fontId="115" fillId="0" borderId="38" xfId="0" applyFont="1" applyBorder="1" applyAlignment="1">
      <alignment horizontal="center" vertical="center"/>
    </xf>
    <xf numFmtId="0" fontId="115" fillId="17" borderId="67" xfId="0" applyFont="1" applyFill="1" applyBorder="1" applyAlignment="1">
      <alignment horizontal="center" vertical="center" wrapText="1"/>
    </xf>
    <xf numFmtId="0" fontId="115" fillId="17" borderId="30" xfId="0" applyFont="1" applyFill="1" applyBorder="1" applyAlignment="1">
      <alignment horizontal="center" vertical="center" wrapText="1"/>
    </xf>
    <xf numFmtId="0" fontId="116" fillId="51" borderId="93" xfId="0" applyFont="1" applyFill="1" applyBorder="1" applyAlignment="1">
      <alignment horizontal="center" vertical="center" wrapText="1"/>
    </xf>
    <xf numFmtId="0" fontId="116" fillId="51" borderId="94" xfId="0" applyFont="1" applyFill="1" applyBorder="1" applyAlignment="1">
      <alignment horizontal="center" vertical="center" wrapText="1"/>
    </xf>
    <xf numFmtId="0" fontId="116" fillId="51" borderId="95" xfId="0" applyFont="1" applyFill="1" applyBorder="1" applyAlignment="1">
      <alignment horizontal="center" vertical="center" wrapText="1"/>
    </xf>
    <xf numFmtId="0" fontId="0" fillId="17" borderId="76" xfId="0" applyFill="1" applyBorder="1" applyAlignment="1">
      <alignment horizontal="center" vertical="center" wrapText="1"/>
    </xf>
    <xf numFmtId="0" fontId="0" fillId="17" borderId="36" xfId="0" applyFill="1" applyBorder="1" applyAlignment="1">
      <alignment horizontal="center" vertical="center" wrapText="1"/>
    </xf>
    <xf numFmtId="0" fontId="0" fillId="17" borderId="29" xfId="0" applyFill="1" applyBorder="1" applyAlignment="1">
      <alignment horizontal="center" vertical="center" wrapText="1"/>
    </xf>
    <xf numFmtId="0" fontId="0" fillId="17" borderId="1" xfId="0" applyFill="1" applyBorder="1" applyAlignment="1">
      <alignment horizontal="center" vertical="center" wrapText="1"/>
    </xf>
    <xf numFmtId="0" fontId="18" fillId="17" borderId="29" xfId="0" applyFont="1" applyFill="1" applyBorder="1" applyAlignment="1">
      <alignment horizontal="center" vertical="center" wrapText="1"/>
    </xf>
    <xf numFmtId="0" fontId="18" fillId="17" borderId="1" xfId="0" applyFont="1" applyFill="1" applyBorder="1" applyAlignment="1">
      <alignment horizontal="center" vertical="center" wrapText="1"/>
    </xf>
    <xf numFmtId="170" fontId="113" fillId="0" borderId="31" xfId="0" applyNumberFormat="1" applyFont="1" applyBorder="1" applyAlignment="1">
      <alignment horizontal="center" vertical="center" wrapText="1"/>
    </xf>
    <xf numFmtId="170" fontId="113" fillId="0" borderId="45" xfId="0" applyNumberFormat="1" applyFont="1" applyBorder="1" applyAlignment="1">
      <alignment horizontal="center" vertical="center" wrapText="1"/>
    </xf>
    <xf numFmtId="170" fontId="113" fillId="0" borderId="32" xfId="0" applyNumberFormat="1" applyFont="1" applyBorder="1" applyAlignment="1">
      <alignment horizontal="center" vertical="center" wrapText="1"/>
    </xf>
    <xf numFmtId="170" fontId="113" fillId="0" borderId="33" xfId="0" applyNumberFormat="1" applyFont="1" applyBorder="1" applyAlignment="1">
      <alignment horizontal="center" vertical="center" wrapText="1"/>
    </xf>
    <xf numFmtId="170" fontId="113" fillId="0" borderId="65" xfId="0" applyNumberFormat="1" applyFont="1" applyBorder="1" applyAlignment="1">
      <alignment horizontal="center" vertical="center" wrapText="1"/>
    </xf>
    <xf numFmtId="170" fontId="113" fillId="0" borderId="46" xfId="0" applyNumberFormat="1" applyFont="1" applyBorder="1" applyAlignment="1">
      <alignment horizontal="center" vertical="center" wrapText="1"/>
    </xf>
    <xf numFmtId="170" fontId="113" fillId="0" borderId="47" xfId="0" applyNumberFormat="1" applyFont="1" applyBorder="1" applyAlignment="1">
      <alignment horizontal="center" vertical="center" wrapText="1"/>
    </xf>
    <xf numFmtId="170" fontId="113" fillId="0" borderId="66" xfId="0" applyNumberFormat="1" applyFont="1" applyBorder="1" applyAlignment="1">
      <alignment horizontal="center" vertical="center" wrapText="1"/>
    </xf>
    <xf numFmtId="9" fontId="0" fillId="0" borderId="30" xfId="2" applyFont="1" applyBorder="1" applyAlignment="1">
      <alignment horizontal="center" vertical="center"/>
    </xf>
    <xf numFmtId="14" fontId="0" fillId="17" borderId="65" xfId="0" applyNumberFormat="1" applyFill="1" applyBorder="1" applyAlignment="1">
      <alignment horizontal="left" vertical="center" wrapText="1"/>
    </xf>
    <xf numFmtId="14" fontId="0" fillId="17" borderId="47" xfId="0" applyNumberFormat="1" applyFill="1" applyBorder="1" applyAlignment="1">
      <alignment horizontal="left" vertical="center" wrapText="1"/>
    </xf>
    <xf numFmtId="10" fontId="0" fillId="0" borderId="93" xfId="2" applyNumberFormat="1" applyFont="1" applyBorder="1" applyAlignment="1">
      <alignment horizontal="center" vertical="center"/>
    </xf>
    <xf numFmtId="10" fontId="0" fillId="0" borderId="94" xfId="2" applyNumberFormat="1" applyFont="1" applyBorder="1" applyAlignment="1">
      <alignment horizontal="center" vertical="center"/>
    </xf>
    <xf numFmtId="10" fontId="0" fillId="0" borderId="95" xfId="2" applyNumberFormat="1" applyFont="1" applyBorder="1" applyAlignment="1">
      <alignment horizontal="center" vertical="center"/>
    </xf>
    <xf numFmtId="9" fontId="0" fillId="0" borderId="67" xfId="2" applyFont="1" applyBorder="1" applyAlignment="1">
      <alignment horizontal="center" vertical="center"/>
    </xf>
    <xf numFmtId="170" fontId="113" fillId="17" borderId="31" xfId="2" applyNumberFormat="1" applyFont="1" applyFill="1" applyBorder="1" applyAlignment="1">
      <alignment horizontal="center" vertical="center"/>
    </xf>
    <xf numFmtId="170" fontId="113" fillId="17" borderId="32" xfId="2" applyNumberFormat="1" applyFont="1" applyFill="1" applyBorder="1" applyAlignment="1">
      <alignment horizontal="center" vertical="center"/>
    </xf>
    <xf numFmtId="170" fontId="113" fillId="17" borderId="38" xfId="2" applyNumberFormat="1" applyFont="1" applyFill="1" applyBorder="1" applyAlignment="1">
      <alignment horizontal="center" vertical="center"/>
    </xf>
    <xf numFmtId="14" fontId="0" fillId="0" borderId="65" xfId="0" applyNumberFormat="1" applyBorder="1" applyAlignment="1">
      <alignment horizontal="justify" vertical="center" wrapText="1"/>
    </xf>
    <xf numFmtId="14" fontId="0" fillId="0" borderId="47" xfId="0" applyNumberFormat="1" applyBorder="1" applyAlignment="1">
      <alignment horizontal="justify" vertical="center" wrapText="1"/>
    </xf>
    <xf numFmtId="170" fontId="113" fillId="17" borderId="76" xfId="2" applyNumberFormat="1" applyFont="1" applyFill="1" applyBorder="1" applyAlignment="1">
      <alignment horizontal="center" vertical="center"/>
    </xf>
    <xf numFmtId="170" fontId="113" fillId="17" borderId="36" xfId="2" applyNumberFormat="1" applyFont="1" applyFill="1" applyBorder="1" applyAlignment="1">
      <alignment horizontal="center" vertical="center"/>
    </xf>
    <xf numFmtId="170" fontId="113" fillId="17" borderId="83" xfId="2" applyNumberFormat="1" applyFont="1" applyFill="1" applyBorder="1" applyAlignment="1">
      <alignment horizontal="center" vertical="center"/>
    </xf>
    <xf numFmtId="0" fontId="18" fillId="17" borderId="34" xfId="0" applyFont="1" applyFill="1" applyBorder="1" applyAlignment="1">
      <alignment horizontal="center" vertical="center" wrapText="1"/>
    </xf>
    <xf numFmtId="9" fontId="0" fillId="0" borderId="82" xfId="2" applyFont="1" applyBorder="1" applyAlignment="1">
      <alignment horizontal="center" vertical="center"/>
    </xf>
    <xf numFmtId="14" fontId="0" fillId="0" borderId="48" xfId="0" applyNumberFormat="1" applyBorder="1" applyAlignment="1">
      <alignment horizontal="justify" vertical="center" wrapText="1"/>
    </xf>
    <xf numFmtId="14" fontId="0" fillId="17" borderId="48" xfId="0" applyNumberFormat="1" applyFill="1" applyBorder="1" applyAlignment="1">
      <alignment horizontal="left" vertical="center" wrapText="1"/>
    </xf>
    <xf numFmtId="14" fontId="0" fillId="17" borderId="30" xfId="0" applyNumberFormat="1" applyFill="1" applyBorder="1" applyAlignment="1">
      <alignment horizontal="center" vertical="center" wrapText="1"/>
    </xf>
    <xf numFmtId="14" fontId="0" fillId="17" borderId="82" xfId="0" applyNumberFormat="1" applyFill="1" applyBorder="1" applyAlignment="1">
      <alignment horizontal="center" vertical="center" wrapText="1"/>
    </xf>
    <xf numFmtId="0" fontId="18" fillId="0" borderId="3" xfId="0" applyFont="1" applyBorder="1" applyAlignment="1">
      <alignment horizontal="center" vertical="center" wrapText="1"/>
    </xf>
    <xf numFmtId="0" fontId="18" fillId="0" borderId="1" xfId="0" applyFont="1" applyBorder="1" applyAlignment="1">
      <alignment horizontal="center" vertical="center" wrapText="1"/>
    </xf>
    <xf numFmtId="9" fontId="0" fillId="17" borderId="39" xfId="2" applyFont="1" applyFill="1" applyBorder="1" applyAlignment="1">
      <alignment horizontal="center" vertical="center"/>
    </xf>
    <xf numFmtId="9" fontId="0" fillId="17" borderId="41" xfId="2" applyFont="1" applyFill="1" applyBorder="1" applyAlignment="1">
      <alignment horizontal="center" vertical="center"/>
    </xf>
    <xf numFmtId="0" fontId="115" fillId="17" borderId="45" xfId="0" applyFont="1" applyFill="1" applyBorder="1" applyAlignment="1">
      <alignment horizontal="center" vertical="center"/>
    </xf>
    <xf numFmtId="0" fontId="115" fillId="17" borderId="32" xfId="0" applyFont="1" applyFill="1" applyBorder="1" applyAlignment="1">
      <alignment horizontal="center" vertical="center"/>
    </xf>
    <xf numFmtId="0" fontId="115" fillId="17" borderId="38" xfId="0" applyFont="1" applyFill="1" applyBorder="1" applyAlignment="1">
      <alignment horizontal="center" vertical="center"/>
    </xf>
    <xf numFmtId="0" fontId="115" fillId="17" borderId="41" xfId="0" applyFont="1" applyFill="1" applyBorder="1" applyAlignment="1">
      <alignment horizontal="center" vertical="center" wrapText="1"/>
    </xf>
    <xf numFmtId="0" fontId="116" fillId="52" borderId="96" xfId="0" applyFont="1" applyFill="1" applyBorder="1" applyAlignment="1">
      <alignment horizontal="center" vertical="center" wrapText="1"/>
    </xf>
    <xf numFmtId="0" fontId="116" fillId="52" borderId="94" xfId="0" applyFont="1" applyFill="1" applyBorder="1" applyAlignment="1">
      <alignment horizontal="center" vertical="center" wrapText="1"/>
    </xf>
    <xf numFmtId="0" fontId="116" fillId="52" borderId="95" xfId="0" applyFont="1" applyFill="1" applyBorder="1" applyAlignment="1">
      <alignment horizontal="center" vertical="center" wrapText="1"/>
    </xf>
    <xf numFmtId="0" fontId="115" fillId="17" borderId="82" xfId="0" applyFont="1" applyFill="1" applyBorder="1" applyAlignment="1">
      <alignment horizontal="center" vertical="center" wrapText="1"/>
    </xf>
    <xf numFmtId="0" fontId="0" fillId="17" borderId="83" xfId="0" applyFill="1" applyBorder="1" applyAlignment="1">
      <alignment horizontal="center" vertical="center" wrapText="1"/>
    </xf>
    <xf numFmtId="0" fontId="0" fillId="17" borderId="34" xfId="0" applyFill="1" applyBorder="1" applyAlignment="1">
      <alignment horizontal="center" vertical="center" wrapText="1"/>
    </xf>
    <xf numFmtId="14" fontId="0" fillId="0" borderId="66" xfId="0" applyNumberFormat="1" applyBorder="1" applyAlignment="1">
      <alignment horizontal="justify" vertical="center" wrapText="1"/>
    </xf>
    <xf numFmtId="14" fontId="0" fillId="0" borderId="46" xfId="0" applyNumberFormat="1" applyBorder="1" applyAlignment="1">
      <alignment horizontal="justify" vertical="center" wrapText="1"/>
    </xf>
    <xf numFmtId="14" fontId="0" fillId="38" borderId="66" xfId="0" applyNumberFormat="1" applyFill="1" applyBorder="1" applyAlignment="1">
      <alignment horizontal="left" vertical="center" wrapText="1"/>
    </xf>
    <xf numFmtId="14" fontId="0" fillId="38" borderId="46" xfId="0" applyNumberFormat="1" applyFill="1" applyBorder="1" applyAlignment="1">
      <alignment horizontal="left" vertical="center" wrapText="1"/>
    </xf>
    <xf numFmtId="14" fontId="0" fillId="0" borderId="66" xfId="0" applyNumberFormat="1" applyBorder="1" applyAlignment="1">
      <alignment horizontal="center" vertical="center" wrapText="1"/>
    </xf>
    <xf numFmtId="14" fontId="0" fillId="0" borderId="46" xfId="0" applyNumberFormat="1" applyBorder="1" applyAlignment="1">
      <alignment horizontal="center" vertical="center" wrapText="1"/>
    </xf>
    <xf numFmtId="0" fontId="34" fillId="17" borderId="1" xfId="1" applyFont="1" applyFill="1" applyBorder="1" applyAlignment="1">
      <alignment horizontal="center" vertical="center" wrapText="1"/>
    </xf>
    <xf numFmtId="0" fontId="34" fillId="17" borderId="34" xfId="1" applyFont="1" applyFill="1" applyBorder="1" applyAlignment="1">
      <alignment horizontal="center" vertical="center" wrapText="1"/>
    </xf>
    <xf numFmtId="170" fontId="113" fillId="0" borderId="48" xfId="0" applyNumberFormat="1" applyFont="1" applyBorder="1" applyAlignment="1">
      <alignment horizontal="center" vertical="center" wrapText="1"/>
    </xf>
    <xf numFmtId="170" fontId="113" fillId="0" borderId="38" xfId="0" applyNumberFormat="1" applyFont="1" applyBorder="1" applyAlignment="1">
      <alignment horizontal="center" vertical="center" wrapText="1"/>
    </xf>
    <xf numFmtId="14" fontId="0" fillId="0" borderId="27" xfId="0" applyNumberFormat="1" applyBorder="1" applyAlignment="1">
      <alignment horizontal="justify" vertical="center" wrapText="1"/>
    </xf>
    <xf numFmtId="170" fontId="113" fillId="17" borderId="45" xfId="2" applyNumberFormat="1" applyFont="1" applyFill="1" applyBorder="1" applyAlignment="1">
      <alignment horizontal="center" vertical="center"/>
    </xf>
    <xf numFmtId="14" fontId="0" fillId="17" borderId="27" xfId="0" applyNumberFormat="1" applyFill="1" applyBorder="1" applyAlignment="1">
      <alignment horizontal="left" vertical="center" wrapText="1"/>
    </xf>
    <xf numFmtId="14" fontId="0" fillId="17" borderId="46" xfId="0" applyNumberFormat="1" applyFill="1" applyBorder="1" applyAlignment="1">
      <alignment horizontal="left" vertical="center" wrapText="1"/>
    </xf>
    <xf numFmtId="14" fontId="0" fillId="17" borderId="27" xfId="0" applyNumberFormat="1" applyFill="1" applyBorder="1" applyAlignment="1">
      <alignment horizontal="center" vertical="center" wrapText="1"/>
    </xf>
    <xf numFmtId="14" fontId="0" fillId="17" borderId="46" xfId="0" applyNumberFormat="1" applyFill="1" applyBorder="1" applyAlignment="1">
      <alignment horizontal="center" vertical="center" wrapText="1"/>
    </xf>
    <xf numFmtId="10" fontId="0" fillId="0" borderId="96" xfId="2" applyNumberFormat="1" applyFont="1" applyBorder="1" applyAlignment="1">
      <alignment horizontal="center" vertical="center"/>
    </xf>
    <xf numFmtId="9" fontId="0" fillId="0" borderId="4" xfId="2" applyFont="1" applyBorder="1" applyAlignment="1">
      <alignment horizontal="center" vertical="center"/>
    </xf>
    <xf numFmtId="9" fontId="0" fillId="0" borderId="41" xfId="2" applyFont="1" applyBorder="1" applyAlignment="1">
      <alignment horizontal="center" vertical="center"/>
    </xf>
    <xf numFmtId="14" fontId="0" fillId="17" borderId="66" xfId="0" applyNumberFormat="1" applyFill="1" applyBorder="1" applyAlignment="1">
      <alignment horizontal="justify" vertical="center" wrapText="1"/>
    </xf>
    <xf numFmtId="14" fontId="0" fillId="17" borderId="46" xfId="0" applyNumberFormat="1" applyFill="1" applyBorder="1" applyAlignment="1">
      <alignment horizontal="justify" vertical="center" wrapText="1"/>
    </xf>
    <xf numFmtId="14" fontId="0" fillId="17" borderId="66" xfId="0" applyNumberFormat="1" applyFill="1" applyBorder="1" applyAlignment="1">
      <alignment horizontal="left" vertical="center" wrapText="1"/>
    </xf>
    <xf numFmtId="0" fontId="18" fillId="0" borderId="34" xfId="0" applyFont="1" applyBorder="1" applyAlignment="1">
      <alignment horizontal="center" vertical="center" wrapText="1"/>
    </xf>
    <xf numFmtId="9" fontId="0" fillId="0" borderId="97" xfId="2" applyFont="1" applyBorder="1" applyAlignment="1">
      <alignment horizontal="center" vertical="center"/>
    </xf>
    <xf numFmtId="14" fontId="0" fillId="0" borderId="66" xfId="0" applyNumberFormat="1" applyBorder="1" applyAlignment="1">
      <alignment horizontal="left" vertical="center" wrapText="1"/>
    </xf>
    <xf numFmtId="14" fontId="0" fillId="0" borderId="24" xfId="0" applyNumberFormat="1" applyBorder="1" applyAlignment="1">
      <alignment horizontal="left" vertical="center" wrapText="1"/>
    </xf>
    <xf numFmtId="14" fontId="0" fillId="17" borderId="24" xfId="0" applyNumberFormat="1" applyFill="1" applyBorder="1" applyAlignment="1">
      <alignment horizontal="left" vertical="center" wrapText="1"/>
    </xf>
    <xf numFmtId="0" fontId="115" fillId="0" borderId="45" xfId="0" applyFont="1" applyBorder="1" applyAlignment="1">
      <alignment horizontal="center" vertical="center"/>
    </xf>
    <xf numFmtId="0" fontId="115" fillId="0" borderId="41" xfId="0" applyFont="1" applyBorder="1" applyAlignment="1">
      <alignment horizontal="center" vertical="center" wrapText="1"/>
    </xf>
    <xf numFmtId="0" fontId="115" fillId="0" borderId="30" xfId="0" applyFont="1" applyBorder="1" applyAlignment="1">
      <alignment horizontal="center" vertical="center" wrapText="1"/>
    </xf>
    <xf numFmtId="0" fontId="116" fillId="53" borderId="96" xfId="0" applyFont="1" applyFill="1" applyBorder="1" applyAlignment="1">
      <alignment horizontal="center" vertical="center" wrapText="1"/>
    </xf>
    <xf numFmtId="0" fontId="116" fillId="53" borderId="94" xfId="0" applyFont="1" applyFill="1" applyBorder="1" applyAlignment="1">
      <alignment horizontal="center" vertical="center" wrapText="1"/>
    </xf>
    <xf numFmtId="0" fontId="116" fillId="53" borderId="95" xfId="0" applyFont="1" applyFill="1" applyBorder="1" applyAlignment="1">
      <alignment horizontal="center" vertical="center" wrapText="1"/>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wrapText="1"/>
    </xf>
    <xf numFmtId="170" fontId="113" fillId="0" borderId="27" xfId="0" applyNumberFormat="1" applyFont="1" applyBorder="1" applyAlignment="1">
      <alignment horizontal="center" vertical="center" wrapText="1"/>
    </xf>
    <xf numFmtId="170" fontId="113" fillId="0" borderId="28" xfId="0" applyNumberFormat="1" applyFont="1" applyBorder="1" applyAlignment="1">
      <alignment horizontal="center" vertical="center" wrapText="1"/>
    </xf>
    <xf numFmtId="170" fontId="113" fillId="0" borderId="24" xfId="0" applyNumberFormat="1" applyFont="1" applyBorder="1" applyAlignment="1">
      <alignment horizontal="center" vertical="center" wrapText="1"/>
    </xf>
    <xf numFmtId="9" fontId="0" fillId="0" borderId="39" xfId="2" applyFont="1" applyBorder="1" applyAlignment="1">
      <alignment horizontal="center" vertical="center"/>
    </xf>
    <xf numFmtId="170" fontId="113" fillId="17" borderId="33" xfId="2" applyNumberFormat="1" applyFont="1" applyFill="1" applyBorder="1" applyAlignment="1">
      <alignment horizontal="center" vertical="center"/>
    </xf>
    <xf numFmtId="170" fontId="113" fillId="0" borderId="44" xfId="0" applyNumberFormat="1" applyFont="1" applyBorder="1" applyAlignment="1">
      <alignment horizontal="center" vertical="center" wrapText="1"/>
    </xf>
    <xf numFmtId="170" fontId="113" fillId="0" borderId="77" xfId="0" applyNumberFormat="1" applyFont="1" applyBorder="1" applyAlignment="1">
      <alignment horizontal="center" vertical="center" wrapText="1"/>
    </xf>
    <xf numFmtId="170" fontId="113" fillId="0" borderId="23" xfId="0" applyNumberFormat="1" applyFont="1" applyBorder="1" applyAlignment="1">
      <alignment horizontal="center" vertical="center" wrapText="1"/>
    </xf>
    <xf numFmtId="14" fontId="0" fillId="17" borderId="27" xfId="0" applyNumberFormat="1" applyFill="1" applyBorder="1" applyAlignment="1">
      <alignment horizontal="justify" vertical="center" wrapText="1"/>
    </xf>
    <xf numFmtId="170" fontId="113" fillId="17" borderId="35" xfId="2" applyNumberFormat="1" applyFont="1" applyFill="1" applyBorder="1" applyAlignment="1">
      <alignment horizontal="center" vertical="center"/>
    </xf>
    <xf numFmtId="170" fontId="113" fillId="17" borderId="7" xfId="2" applyNumberFormat="1" applyFont="1" applyFill="1" applyBorder="1" applyAlignment="1">
      <alignment horizontal="center" vertical="center"/>
    </xf>
    <xf numFmtId="14" fontId="0" fillId="17" borderId="24" xfId="0" applyNumberFormat="1" applyFill="1" applyBorder="1" applyAlignment="1">
      <alignment horizontal="justify" vertical="center" wrapText="1"/>
    </xf>
    <xf numFmtId="14" fontId="18" fillId="0" borderId="66" xfId="0" applyNumberFormat="1" applyFont="1" applyBorder="1" applyAlignment="1">
      <alignment horizontal="justify" vertical="center" wrapText="1"/>
    </xf>
    <xf numFmtId="14" fontId="18" fillId="0" borderId="46" xfId="0" applyNumberFormat="1" applyFont="1" applyBorder="1" applyAlignment="1">
      <alignment horizontal="justify" vertical="center" wrapText="1"/>
    </xf>
    <xf numFmtId="9" fontId="0" fillId="0" borderId="19" xfId="2" applyFont="1" applyBorder="1" applyAlignment="1">
      <alignment horizontal="center" vertical="center"/>
    </xf>
    <xf numFmtId="14" fontId="0" fillId="0" borderId="28" xfId="0" applyNumberFormat="1" applyBorder="1" applyAlignment="1">
      <alignment horizontal="justify" vertical="center" wrapText="1"/>
    </xf>
    <xf numFmtId="0" fontId="115" fillId="0" borderId="82" xfId="0" applyFont="1" applyBorder="1" applyAlignment="1">
      <alignment horizontal="center" vertical="center" wrapText="1"/>
    </xf>
    <xf numFmtId="14" fontId="0" fillId="17" borderId="65" xfId="0" applyNumberFormat="1" applyFill="1" applyBorder="1" applyAlignment="1">
      <alignment horizontal="justify" vertical="center" wrapText="1"/>
    </xf>
    <xf numFmtId="14" fontId="0" fillId="17" borderId="47" xfId="0" applyNumberFormat="1" applyFill="1" applyBorder="1" applyAlignment="1">
      <alignment horizontal="justify" vertical="center" wrapText="1"/>
    </xf>
    <xf numFmtId="170" fontId="113" fillId="17" borderId="98" xfId="2" applyNumberFormat="1" applyFont="1" applyFill="1" applyBorder="1" applyAlignment="1">
      <alignment horizontal="center" vertical="center"/>
    </xf>
    <xf numFmtId="170" fontId="113" fillId="17" borderId="100" xfId="2" applyNumberFormat="1" applyFont="1" applyFill="1" applyBorder="1" applyAlignment="1">
      <alignment horizontal="center" vertical="center"/>
    </xf>
    <xf numFmtId="170" fontId="113" fillId="17" borderId="53" xfId="2" applyNumberFormat="1" applyFont="1" applyFill="1" applyBorder="1" applyAlignment="1">
      <alignment horizontal="center" vertical="center"/>
    </xf>
    <xf numFmtId="14" fontId="0" fillId="0" borderId="99" xfId="0" applyNumberFormat="1" applyBorder="1" applyAlignment="1">
      <alignment horizontal="center" vertical="center" wrapText="1"/>
    </xf>
    <xf numFmtId="14" fontId="0" fillId="0" borderId="50" xfId="0" applyNumberFormat="1" applyBorder="1" applyAlignment="1">
      <alignment horizontal="center" vertical="center" wrapText="1"/>
    </xf>
    <xf numFmtId="14" fontId="0" fillId="60" borderId="47" xfId="0" applyNumberFormat="1" applyFill="1" applyBorder="1" applyAlignment="1">
      <alignment horizontal="justify" vertical="center" wrapText="1"/>
    </xf>
    <xf numFmtId="14" fontId="0" fillId="60" borderId="48" xfId="0" applyNumberFormat="1" applyFill="1" applyBorder="1" applyAlignment="1">
      <alignment horizontal="justify" vertical="center" wrapText="1"/>
    </xf>
    <xf numFmtId="0" fontId="18" fillId="17" borderId="26" xfId="0" applyFont="1" applyFill="1" applyBorder="1" applyAlignment="1">
      <alignment horizontal="center" vertical="center" wrapText="1"/>
    </xf>
    <xf numFmtId="0" fontId="18" fillId="17" borderId="22" xfId="0" applyFont="1" applyFill="1" applyBorder="1" applyAlignment="1">
      <alignment horizontal="center" vertical="center" wrapText="1"/>
    </xf>
    <xf numFmtId="0" fontId="116" fillId="29" borderId="96" xfId="0" applyFont="1" applyFill="1" applyBorder="1" applyAlignment="1">
      <alignment horizontal="center" vertical="center" wrapText="1"/>
    </xf>
    <xf numFmtId="0" fontId="116" fillId="29" borderId="94" xfId="0" applyFont="1" applyFill="1" applyBorder="1" applyAlignment="1">
      <alignment horizontal="center" vertical="center" wrapText="1"/>
    </xf>
    <xf numFmtId="0" fontId="116" fillId="29" borderId="95" xfId="0" applyFont="1" applyFill="1" applyBorder="1" applyAlignment="1">
      <alignment horizontal="center" vertical="center" wrapText="1"/>
    </xf>
    <xf numFmtId="0" fontId="0" fillId="17" borderId="45" xfId="0" applyFill="1" applyBorder="1" applyAlignment="1">
      <alignment horizontal="center" vertical="center" wrapText="1"/>
    </xf>
    <xf numFmtId="0" fontId="0" fillId="17" borderId="32" xfId="0" applyFill="1" applyBorder="1" applyAlignment="1">
      <alignment horizontal="center" vertical="center" wrapText="1"/>
    </xf>
    <xf numFmtId="0" fontId="0" fillId="17" borderId="38" xfId="0" applyFill="1" applyBorder="1" applyAlignment="1">
      <alignment horizontal="center" vertical="center" wrapText="1"/>
    </xf>
    <xf numFmtId="0" fontId="0" fillId="0" borderId="34" xfId="0" applyBorder="1" applyAlignment="1">
      <alignment horizontal="center" vertical="center" wrapText="1"/>
    </xf>
    <xf numFmtId="0" fontId="116" fillId="54" borderId="91" xfId="0" applyFont="1" applyFill="1" applyBorder="1" applyAlignment="1">
      <alignment horizontal="center" vertical="center" wrapText="1"/>
    </xf>
    <xf numFmtId="0" fontId="116" fillId="54" borderId="37" xfId="0" applyFont="1" applyFill="1" applyBorder="1" applyAlignment="1">
      <alignment horizontal="center" vertical="center" wrapText="1"/>
    </xf>
    <xf numFmtId="0" fontId="116" fillId="54" borderId="51" xfId="0" applyFont="1" applyFill="1" applyBorder="1" applyAlignment="1">
      <alignment horizontal="center" vertical="center" wrapText="1"/>
    </xf>
    <xf numFmtId="0" fontId="0" fillId="17" borderId="31" xfId="0" applyFill="1" applyBorder="1" applyAlignment="1">
      <alignment horizontal="center" vertical="center" wrapText="1"/>
    </xf>
    <xf numFmtId="170" fontId="113" fillId="0" borderId="73" xfId="0" applyNumberFormat="1" applyFont="1" applyBorder="1" applyAlignment="1">
      <alignment horizontal="center" vertical="center" wrapText="1"/>
    </xf>
    <xf numFmtId="170" fontId="113" fillId="0" borderId="40" xfId="0" applyNumberFormat="1" applyFont="1" applyBorder="1" applyAlignment="1">
      <alignment horizontal="center" vertical="center" wrapText="1"/>
    </xf>
    <xf numFmtId="0" fontId="115" fillId="17" borderId="66" xfId="0" applyFont="1" applyFill="1" applyBorder="1" applyAlignment="1">
      <alignment horizontal="center" vertical="center" wrapText="1"/>
    </xf>
    <xf numFmtId="0" fontId="115" fillId="17" borderId="24" xfId="0" applyFont="1" applyFill="1" applyBorder="1" applyAlignment="1">
      <alignment horizontal="center" vertical="center" wrapText="1"/>
    </xf>
    <xf numFmtId="14" fontId="0" fillId="0" borderId="67" xfId="0" applyNumberFormat="1" applyBorder="1" applyAlignment="1">
      <alignment horizontal="center" vertical="center" wrapText="1"/>
    </xf>
    <xf numFmtId="14" fontId="0" fillId="0" borderId="30" xfId="0" applyNumberFormat="1" applyBorder="1" applyAlignment="1">
      <alignment horizontal="center" vertical="center" wrapText="1"/>
    </xf>
    <xf numFmtId="14" fontId="0" fillId="0" borderId="82" xfId="0" applyNumberFormat="1" applyBorder="1" applyAlignment="1">
      <alignment horizontal="center" vertical="center" wrapText="1"/>
    </xf>
    <xf numFmtId="170" fontId="113" fillId="0" borderId="45" xfId="2" applyNumberFormat="1" applyFont="1" applyBorder="1" applyAlignment="1">
      <alignment horizontal="center" vertical="center"/>
    </xf>
    <xf numFmtId="170" fontId="113" fillId="0" borderId="32" xfId="2" applyNumberFormat="1" applyFont="1" applyBorder="1" applyAlignment="1">
      <alignment horizontal="center" vertical="center"/>
    </xf>
    <xf numFmtId="170" fontId="113" fillId="0" borderId="38" xfId="2" applyNumberFormat="1" applyFont="1" applyBorder="1" applyAlignment="1">
      <alignment horizontal="center" vertical="center"/>
    </xf>
    <xf numFmtId="170" fontId="113" fillId="0" borderId="35" xfId="2" applyNumberFormat="1" applyFont="1" applyBorder="1" applyAlignment="1">
      <alignment horizontal="center" vertical="center"/>
    </xf>
    <xf numFmtId="170" fontId="113" fillId="0" borderId="36" xfId="2" applyNumberFormat="1" applyFont="1" applyBorder="1" applyAlignment="1">
      <alignment horizontal="center" vertical="center"/>
    </xf>
    <xf numFmtId="170" fontId="113" fillId="0" borderId="83" xfId="2" applyNumberFormat="1" applyFont="1" applyBorder="1" applyAlignment="1">
      <alignment horizontal="center" vertical="center"/>
    </xf>
    <xf numFmtId="0" fontId="2" fillId="2" borderId="18" xfId="1" applyFont="1" applyFill="1" applyBorder="1" applyAlignment="1">
      <alignment horizontal="center" vertical="center" wrapText="1"/>
    </xf>
    <xf numFmtId="0" fontId="66" fillId="0" borderId="1" xfId="0" applyFont="1" applyBorder="1" applyAlignment="1">
      <alignment horizontal="center" vertical="center" wrapText="1"/>
    </xf>
    <xf numFmtId="0" fontId="9" fillId="2" borderId="1" xfId="0" applyFont="1" applyFill="1" applyBorder="1" applyAlignment="1">
      <alignment horizontal="left" vertical="center" wrapText="1"/>
    </xf>
    <xf numFmtId="0" fontId="68"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70" fillId="0" borderId="19" xfId="0" applyFont="1" applyBorder="1" applyAlignment="1">
      <alignment horizontal="center" vertical="center" wrapText="1"/>
    </xf>
    <xf numFmtId="0" fontId="73" fillId="0" borderId="54" xfId="0" applyFont="1" applyBorder="1" applyAlignment="1">
      <alignment horizontal="center" vertical="center" wrapText="1"/>
    </xf>
    <xf numFmtId="0" fontId="73" fillId="0" borderId="55" xfId="0" applyFont="1" applyBorder="1" applyAlignment="1">
      <alignment horizontal="center" vertical="center" wrapText="1"/>
    </xf>
    <xf numFmtId="0" fontId="73" fillId="0" borderId="56" xfId="0" applyFont="1" applyBorder="1" applyAlignment="1">
      <alignment horizontal="center" vertical="center" wrapText="1"/>
    </xf>
    <xf numFmtId="0" fontId="73" fillId="0" borderId="57" xfId="0" applyFont="1" applyBorder="1" applyAlignment="1">
      <alignment horizontal="center" vertical="center" wrapText="1"/>
    </xf>
    <xf numFmtId="0" fontId="73" fillId="0" borderId="58" xfId="0" applyFont="1" applyBorder="1" applyAlignment="1">
      <alignment horizontal="center" vertical="center" wrapText="1"/>
    </xf>
    <xf numFmtId="0" fontId="19" fillId="0" borderId="0" xfId="0" applyFont="1" applyAlignment="1">
      <alignment horizontal="left" vertical="center" wrapText="1" indent="3"/>
    </xf>
    <xf numFmtId="0" fontId="79" fillId="0" borderId="0" xfId="0" applyFont="1" applyAlignment="1">
      <alignment horizontal="left" vertical="center" wrapText="1" indent="3"/>
    </xf>
    <xf numFmtId="0" fontId="79" fillId="0" borderId="0" xfId="0" applyFont="1" applyAlignment="1">
      <alignment horizontal="left" vertical="center" wrapText="1" indent="4"/>
    </xf>
    <xf numFmtId="0" fontId="78" fillId="34" borderId="0" xfId="0" applyFont="1" applyFill="1" applyAlignment="1">
      <alignment horizontal="center" vertical="center" wrapText="1"/>
    </xf>
    <xf numFmtId="0" fontId="25" fillId="0" borderId="4"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0" xfId="0" applyFont="1" applyAlignment="1">
      <alignment horizontal="center" vertical="center" wrapText="1"/>
    </xf>
    <xf numFmtId="0" fontId="25" fillId="0" borderId="5"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42" xfId="0" applyFont="1" applyBorder="1" applyAlignment="1">
      <alignment horizontal="center" vertical="center" wrapText="1"/>
    </xf>
    <xf numFmtId="0" fontId="25" fillId="0" borderId="35" xfId="0" applyFont="1" applyBorder="1" applyAlignment="1">
      <alignment horizontal="center" vertical="center" wrapText="1"/>
    </xf>
  </cellXfs>
  <cellStyles count="13">
    <cellStyle name="HeaderStyle" xfId="6" xr:uid="{22246D80-B8CD-4EE5-B25B-128159425884}"/>
    <cellStyle name="Hipervínculo" xfId="4" builtinId="8"/>
    <cellStyle name="Millares 5" xfId="8" xr:uid="{AC15DEB4-537E-4E46-AAD9-BF4A2DC94437}"/>
    <cellStyle name="Moneda [0]" xfId="11" builtinId="7"/>
    <cellStyle name="Moneda 5" xfId="7" xr:uid="{FB34113C-0D9F-40A4-8DBF-1623E22AF948}"/>
    <cellStyle name="Normal" xfId="0" builtinId="0"/>
    <cellStyle name="Normal 2" xfId="9" xr:uid="{5913B76D-DC89-4009-9AE8-65FE1C51033D}"/>
    <cellStyle name="Normal 2 2" xfId="12" xr:uid="{EA813F21-6CD0-4C2D-AE8E-76C6F4A66B61}"/>
    <cellStyle name="Normal 6" xfId="5" xr:uid="{25248B44-8144-4336-8252-1EE45075222C}"/>
    <cellStyle name="Normal 98" xfId="1" xr:uid="{D99F4910-69C8-4B08-9051-DCBE92E11275}"/>
    <cellStyle name="Percent 2" xfId="10" xr:uid="{DF371BC5-B05D-4516-970E-A8581E606756}"/>
    <cellStyle name="Porcentaje" xfId="2" builtinId="5"/>
    <cellStyle name="Porcentaje 4" xfId="3" xr:uid="{489A50E5-9D32-4D72-96B3-7CC3FBA35B77}"/>
  </cellStyles>
  <dxfs count="406">
    <dxf>
      <fill>
        <patternFill patternType="solid">
          <fgColor rgb="FFFF0000"/>
          <bgColor rgb="FFFF0000"/>
        </patternFill>
      </fill>
      <border>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patternType="solid">
          <fgColor rgb="FFA8D08D"/>
          <bgColor rgb="FFA8D08D"/>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numFmt numFmtId="13" formatCode="0%"/>
    </dxf>
  </dxfs>
  <tableStyles count="0" defaultTableStyle="TableStyleMedium2" defaultPivotStyle="PivotStyleLight16"/>
  <colors>
    <mruColors>
      <color rgb="FF7030A0"/>
      <color rgb="FFFFC840"/>
      <color rgb="FF91A418"/>
      <color rgb="FF7A012B"/>
      <color rgb="FF5BC8F5"/>
      <color rgb="FF66FF33"/>
      <color rgb="FF00FFFF"/>
      <color rgb="FFCF95F3"/>
      <color rgb="FFF82C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pivotCacheDefinition" Target="pivotCache/pivotCacheDefinition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hyperlink" Target="#'03. PAA'!A1"/><Relationship Id="rId13" Type="http://schemas.openxmlformats.org/officeDocument/2006/relationships/hyperlink" Target="#'08. PII'!A1"/><Relationship Id="rId3" Type="http://schemas.openxmlformats.org/officeDocument/2006/relationships/hyperlink" Target="#'02. PINAR'!A1"/><Relationship Id="rId7" Type="http://schemas.openxmlformats.org/officeDocument/2006/relationships/hyperlink" Target="#'11. PETI'!A1"/><Relationship Id="rId12" Type="http://schemas.openxmlformats.org/officeDocument/2006/relationships/hyperlink" Target="#'01. PIAA'!A1"/><Relationship Id="rId2" Type="http://schemas.openxmlformats.org/officeDocument/2006/relationships/hyperlink" Target="#'01. Plan Acci&#243;n Anual'!A1"/><Relationship Id="rId1" Type="http://schemas.openxmlformats.org/officeDocument/2006/relationships/image" Target="../media/image1.png"/><Relationship Id="rId6" Type="http://schemas.openxmlformats.org/officeDocument/2006/relationships/hyperlink" Target="#'12. Trat. riesgos'!A1"/><Relationship Id="rId11" Type="http://schemas.openxmlformats.org/officeDocument/2006/relationships/hyperlink" Target="#'07. PIC'!A1"/><Relationship Id="rId5" Type="http://schemas.openxmlformats.org/officeDocument/2006/relationships/hyperlink" Target="#'09. PSST'!A1"/><Relationship Id="rId10" Type="http://schemas.openxmlformats.org/officeDocument/2006/relationships/hyperlink" Target="#'10. PAAC'!A1"/><Relationship Id="rId4" Type="http://schemas.openxmlformats.org/officeDocument/2006/relationships/hyperlink" Target="#'06. PETH'!A1"/><Relationship Id="rId9" Type="http://schemas.openxmlformats.org/officeDocument/2006/relationships/hyperlink" Target="#'13. PSPI'!A1"/></Relationships>
</file>

<file path=xl/drawings/_rels/drawing10.xml.rels><?xml version="1.0" encoding="UTF-8" standalone="yes"?>
<Relationships xmlns="http://schemas.openxmlformats.org/package/2006/relationships"><Relationship Id="rId3" Type="http://schemas.openxmlformats.org/officeDocument/2006/relationships/hyperlink" Target="#'INICIO (2)'!A1"/><Relationship Id="rId2" Type="http://schemas.openxmlformats.org/officeDocument/2006/relationships/image" Target="../media/image11.png"/><Relationship Id="rId1" Type="http://schemas.openxmlformats.org/officeDocument/2006/relationships/hyperlink" Target="#'01. Plan Acci&#243;n Anual'!G117"/><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7.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INICIO (2)'!A1"/><Relationship Id="rId4" Type="http://schemas.openxmlformats.org/officeDocument/2006/relationships/image" Target="../media/image4.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INICIO (2)'!A1"/><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ICIO (2)'!A1"/><Relationship Id="rId1" Type="http://schemas.openxmlformats.org/officeDocument/2006/relationships/image" Target="../media/image5.emf"/><Relationship Id="rId5" Type="http://schemas.openxmlformats.org/officeDocument/2006/relationships/image" Target="../media/image4.png"/><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INICIO (2)'!A1"/><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INICIO (2)'!A1"/><Relationship Id="rId4"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9.png"/><Relationship Id="rId1" Type="http://schemas.openxmlformats.org/officeDocument/2006/relationships/image" Target="../media/image8.png"/><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7.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INICIO (2)'!A1"/><Relationship Id="rId4"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INICIO!A1"/><Relationship Id="rId4"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INICIO (2)'!A1"/><Relationship Id="rId5" Type="http://schemas.openxmlformats.org/officeDocument/2006/relationships/image" Target="../media/image4.png"/><Relationship Id="rId4" Type="http://schemas.openxmlformats.org/officeDocument/2006/relationships/image" Target="../media/image10.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368300</xdr:colOff>
      <xdr:row>21</xdr:row>
      <xdr:rowOff>88900</xdr:rowOff>
    </xdr:from>
    <xdr:to>
      <xdr:col>11</xdr:col>
      <xdr:colOff>396875</xdr:colOff>
      <xdr:row>45</xdr:row>
      <xdr:rowOff>184150</xdr:rowOff>
    </xdr:to>
    <xdr:sp macro="" textlink="">
      <xdr:nvSpPr>
        <xdr:cNvPr id="2" name="TextBox 121">
          <a:extLst>
            <a:ext uri="{FF2B5EF4-FFF2-40B4-BE49-F238E27FC236}">
              <a16:creationId xmlns:a16="http://schemas.microsoft.com/office/drawing/2014/main" id="{3DF6C39E-6CBE-4C97-A6A7-2F0585D1EB83}"/>
            </a:ext>
          </a:extLst>
        </xdr:cNvPr>
        <xdr:cNvSpPr txBox="1"/>
      </xdr:nvSpPr>
      <xdr:spPr>
        <a:xfrm>
          <a:off x="3543300" y="4041775"/>
          <a:ext cx="5584825" cy="466725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4800" kern="0">
              <a:solidFill>
                <a:sysClr val="windowText" lastClr="000000"/>
              </a:solidFill>
              <a:latin typeface="Arial" pitchFamily="34" charset="0"/>
              <a:cs typeface="Arial" pitchFamily="34" charset="0"/>
            </a:rPr>
            <a:t>Integración</a:t>
          </a:r>
          <a:r>
            <a:rPr lang="en-US" sz="4800" kern="0" baseline="0">
              <a:solidFill>
                <a:sysClr val="windowText" lastClr="000000"/>
              </a:solidFill>
              <a:latin typeface="Arial" pitchFamily="34" charset="0"/>
              <a:cs typeface="Arial" pitchFamily="34" charset="0"/>
            </a:rPr>
            <a:t> </a:t>
          </a:r>
        </a:p>
        <a:p>
          <a:pPr algn="ctr"/>
          <a:r>
            <a:rPr lang="en-US" sz="5200" b="1" kern="0">
              <a:solidFill>
                <a:sysClr val="windowText" lastClr="000000"/>
              </a:solidFill>
              <a:latin typeface="Arial" pitchFamily="34" charset="0"/>
              <a:cs typeface="Arial" pitchFamily="34" charset="0"/>
            </a:rPr>
            <a:t>Planes</a:t>
          </a:r>
          <a:r>
            <a:rPr lang="en-US" sz="5200" b="1" kern="0" baseline="0">
              <a:solidFill>
                <a:sysClr val="windowText" lastClr="000000"/>
              </a:solidFill>
              <a:latin typeface="Arial" pitchFamily="34" charset="0"/>
              <a:cs typeface="Arial" pitchFamily="34" charset="0"/>
            </a:rPr>
            <a:t> Institucionales</a:t>
          </a: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rgbClr val="204D38"/>
            </a:solidFill>
            <a:latin typeface="Arial" pitchFamily="34" charset="0"/>
            <a:cs typeface="Arial" pitchFamily="34" charset="0"/>
          </a:endParaRPr>
        </a:p>
        <a:p>
          <a:pPr algn="ctr"/>
          <a:endParaRPr lang="en-US" sz="5200" b="1" kern="0" baseline="0">
            <a:solidFill>
              <a:srgbClr val="204D38"/>
            </a:solidFill>
            <a:latin typeface="Arial" pitchFamily="34" charset="0"/>
            <a:cs typeface="Arial" pitchFamily="34" charset="0"/>
          </a:endParaRPr>
        </a:p>
        <a:p>
          <a:pPr algn="ctr"/>
          <a:r>
            <a:rPr lang="en-US" sz="5200" b="1" kern="0" baseline="0">
              <a:solidFill>
                <a:srgbClr val="204D38"/>
              </a:solidFill>
              <a:latin typeface="Arial" pitchFamily="34" charset="0"/>
              <a:cs typeface="Arial" pitchFamily="34" charset="0"/>
            </a:rPr>
            <a:t>2022</a:t>
          </a:r>
          <a:endParaRPr lang="en-US" sz="5200" b="1" kern="0">
            <a:solidFill>
              <a:srgbClr val="204D38"/>
            </a:solidFill>
            <a:latin typeface="Arial" pitchFamily="34" charset="0"/>
            <a:cs typeface="Arial" pitchFamily="34" charset="0"/>
          </a:endParaRPr>
        </a:p>
      </xdr:txBody>
    </xdr:sp>
    <xdr:clientData/>
  </xdr:twoCellAnchor>
  <xdr:twoCellAnchor editAs="oneCell">
    <xdr:from>
      <xdr:col>5</xdr:col>
      <xdr:colOff>367240</xdr:colOff>
      <xdr:row>35</xdr:row>
      <xdr:rowOff>64556</xdr:rowOff>
    </xdr:from>
    <xdr:to>
      <xdr:col>10</xdr:col>
      <xdr:colOff>623237</xdr:colOff>
      <xdr:row>46</xdr:row>
      <xdr:rowOff>174625</xdr:rowOff>
    </xdr:to>
    <xdr:pic>
      <xdr:nvPicPr>
        <xdr:cNvPr id="56" name="6 Imagen">
          <a:extLst>
            <a:ext uri="{FF2B5EF4-FFF2-40B4-BE49-F238E27FC236}">
              <a16:creationId xmlns:a16="http://schemas.microsoft.com/office/drawing/2014/main" id="{8A700677-19DB-47C6-B53B-77EE4751DCD6}"/>
            </a:ext>
            <a:ext uri="{147F2762-F138-4A5C-976F-8EAC2B608ADB}">
              <a16:predDERef xmlns:a16="http://schemas.microsoft.com/office/drawing/2014/main" pred="{3DF6C39E-6CBE-4C97-A6A7-2F0585D1EB83}"/>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335990" y="6684431"/>
          <a:ext cx="4224747" cy="2205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496546</xdr:colOff>
      <xdr:row>5</xdr:row>
      <xdr:rowOff>35979</xdr:rowOff>
    </xdr:from>
    <xdr:to>
      <xdr:col>9</xdr:col>
      <xdr:colOff>455231</xdr:colOff>
      <xdr:row>17</xdr:row>
      <xdr:rowOff>247646</xdr:rowOff>
    </xdr:to>
    <xdr:sp macro="" textlink="">
      <xdr:nvSpPr>
        <xdr:cNvPr id="4" name="Lágrima 3">
          <a:hlinkClick xmlns:r="http://schemas.openxmlformats.org/officeDocument/2006/relationships" r:id="rId2"/>
          <a:extLst>
            <a:ext uri="{FF2B5EF4-FFF2-40B4-BE49-F238E27FC236}">
              <a16:creationId xmlns:a16="http://schemas.microsoft.com/office/drawing/2014/main" id="{3DD6C4C6-6D25-41E5-9F4B-981B44FCED44}"/>
            </a:ext>
          </a:extLst>
        </xdr:cNvPr>
        <xdr:cNvSpPr/>
      </xdr:nvSpPr>
      <xdr:spPr>
        <a:xfrm rot="19034445">
          <a:off x="5297146" y="829729"/>
          <a:ext cx="2358985" cy="2421467"/>
        </a:xfrm>
        <a:prstGeom prst="teardrop">
          <a:avLst/>
        </a:prstGeom>
        <a:solidFill>
          <a:srgbClr val="CCDB3B"/>
        </a:solidFill>
        <a:ln>
          <a:solidFill>
            <a:srgbClr val="CCDB3B"/>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9</xdr:col>
      <xdr:colOff>416976</xdr:colOff>
      <xdr:row>7</xdr:row>
      <xdr:rowOff>138475</xdr:rowOff>
    </xdr:from>
    <xdr:to>
      <xdr:col>12</xdr:col>
      <xdr:colOff>413071</xdr:colOff>
      <xdr:row>20</xdr:row>
      <xdr:rowOff>75754</xdr:rowOff>
    </xdr:to>
    <xdr:sp macro="" textlink="">
      <xdr:nvSpPr>
        <xdr:cNvPr id="5" name="Lágrima 4">
          <a:hlinkClick xmlns:r="http://schemas.openxmlformats.org/officeDocument/2006/relationships" r:id="rId3"/>
          <a:extLst>
            <a:ext uri="{FF2B5EF4-FFF2-40B4-BE49-F238E27FC236}">
              <a16:creationId xmlns:a16="http://schemas.microsoft.com/office/drawing/2014/main" id="{34F45D12-2448-4132-BC4E-9DA6F588BCB8}"/>
            </a:ext>
          </a:extLst>
        </xdr:cNvPr>
        <xdr:cNvSpPr/>
      </xdr:nvSpPr>
      <xdr:spPr>
        <a:xfrm rot="20924410">
          <a:off x="7617876" y="1300525"/>
          <a:ext cx="2396395" cy="2413779"/>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10</xdr:col>
      <xdr:colOff>324949</xdr:colOff>
      <xdr:row>51</xdr:row>
      <xdr:rowOff>163507</xdr:rowOff>
    </xdr:from>
    <xdr:to>
      <xdr:col>13</xdr:col>
      <xdr:colOff>410395</xdr:colOff>
      <xdr:row>65</xdr:row>
      <xdr:rowOff>75447</xdr:rowOff>
    </xdr:to>
    <xdr:sp macro="" textlink="">
      <xdr:nvSpPr>
        <xdr:cNvPr id="6" name="Lágrima 137">
          <a:hlinkClick xmlns:r="http://schemas.openxmlformats.org/officeDocument/2006/relationships" r:id="rId4"/>
          <a:extLst>
            <a:ext uri="{FF2B5EF4-FFF2-40B4-BE49-F238E27FC236}">
              <a16:creationId xmlns:a16="http://schemas.microsoft.com/office/drawing/2014/main" id="{C6C954A0-1A67-41C7-879A-18AC41AC551A}"/>
            </a:ext>
          </a:extLst>
        </xdr:cNvPr>
        <xdr:cNvSpPr/>
      </xdr:nvSpPr>
      <xdr:spPr>
        <a:xfrm rot="5888503">
          <a:off x="8415877" y="9420779"/>
          <a:ext cx="2305890" cy="2485746"/>
        </a:xfrm>
        <a:prstGeom prst="teardrop">
          <a:avLst/>
        </a:prstGeom>
        <a:solidFill>
          <a:srgbClr val="395B43"/>
        </a:solidFill>
        <a:ln>
          <a:solidFill>
            <a:srgbClr val="395B4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2</xdr:col>
      <xdr:colOff>127038</xdr:colOff>
      <xdr:row>52</xdr:row>
      <xdr:rowOff>116970</xdr:rowOff>
    </xdr:from>
    <xdr:to>
      <xdr:col>5</xdr:col>
      <xdr:colOff>99470</xdr:colOff>
      <xdr:row>66</xdr:row>
      <xdr:rowOff>138916</xdr:rowOff>
    </xdr:to>
    <xdr:sp macro="" textlink="">
      <xdr:nvSpPr>
        <xdr:cNvPr id="7" name="Lágrima 6">
          <a:hlinkClick xmlns:r="http://schemas.openxmlformats.org/officeDocument/2006/relationships" r:id="rId5"/>
          <a:extLst>
            <a:ext uri="{FF2B5EF4-FFF2-40B4-BE49-F238E27FC236}">
              <a16:creationId xmlns:a16="http://schemas.microsoft.com/office/drawing/2014/main" id="{A9BE4AE6-7E2D-44E6-811A-41ECDBA6EF8D}"/>
            </a:ext>
          </a:extLst>
        </xdr:cNvPr>
        <xdr:cNvSpPr/>
      </xdr:nvSpPr>
      <xdr:spPr>
        <a:xfrm rot="10073442">
          <a:off x="1727238" y="9648320"/>
          <a:ext cx="2372732" cy="2415896"/>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165020</xdr:colOff>
      <xdr:row>16</xdr:row>
      <xdr:rowOff>620</xdr:rowOff>
    </xdr:from>
    <xdr:to>
      <xdr:col>4</xdr:col>
      <xdr:colOff>250466</xdr:colOff>
      <xdr:row>28</xdr:row>
      <xdr:rowOff>24743</xdr:rowOff>
    </xdr:to>
    <xdr:sp macro="" textlink="">
      <xdr:nvSpPr>
        <xdr:cNvPr id="8" name="Lágrima 7">
          <a:hlinkClick xmlns:r="http://schemas.openxmlformats.org/officeDocument/2006/relationships" r:id="rId6"/>
          <a:extLst>
            <a:ext uri="{FF2B5EF4-FFF2-40B4-BE49-F238E27FC236}">
              <a16:creationId xmlns:a16="http://schemas.microsoft.com/office/drawing/2014/main" id="{301DE10C-D16B-4C60-8033-49014A4B2189}"/>
            </a:ext>
          </a:extLst>
        </xdr:cNvPr>
        <xdr:cNvSpPr/>
      </xdr:nvSpPr>
      <xdr:spPr>
        <a:xfrm rot="16200000">
          <a:off x="1049756" y="2735384"/>
          <a:ext cx="2316473" cy="2485746"/>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0</xdr:col>
      <xdr:colOff>543963</xdr:colOff>
      <xdr:row>27</xdr:row>
      <xdr:rowOff>171446</xdr:rowOff>
    </xdr:from>
    <xdr:to>
      <xdr:col>3</xdr:col>
      <xdr:colOff>532103</xdr:colOff>
      <xdr:row>41</xdr:row>
      <xdr:rowOff>13976</xdr:rowOff>
    </xdr:to>
    <xdr:sp macro="" textlink="">
      <xdr:nvSpPr>
        <xdr:cNvPr id="9" name="Lágrima 8">
          <a:hlinkClick xmlns:r="http://schemas.openxmlformats.org/officeDocument/2006/relationships" r:id="rId7"/>
          <a:extLst>
            <a:ext uri="{FF2B5EF4-FFF2-40B4-BE49-F238E27FC236}">
              <a16:creationId xmlns:a16="http://schemas.microsoft.com/office/drawing/2014/main" id="{053FB3E8-3CC7-44A3-82C8-8235EF1BA890}"/>
            </a:ext>
          </a:extLst>
        </xdr:cNvPr>
        <xdr:cNvSpPr/>
      </xdr:nvSpPr>
      <xdr:spPr>
        <a:xfrm rot="13197227">
          <a:off x="543963" y="5099046"/>
          <a:ext cx="2388440" cy="2420630"/>
        </a:xfrm>
        <a:prstGeom prst="teardrop">
          <a:avLst/>
        </a:prstGeom>
        <a:solidFill>
          <a:srgbClr val="CCDB3B"/>
        </a:solidFill>
        <a:ln>
          <a:solidFill>
            <a:srgbClr val="CCDB3B"/>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661142</xdr:colOff>
      <xdr:row>16</xdr:row>
      <xdr:rowOff>35979</xdr:rowOff>
    </xdr:from>
    <xdr:to>
      <xdr:col>14</xdr:col>
      <xdr:colOff>634999</xdr:colOff>
      <xdr:row>28</xdr:row>
      <xdr:rowOff>162979</xdr:rowOff>
    </xdr:to>
    <xdr:sp macro="" textlink="">
      <xdr:nvSpPr>
        <xdr:cNvPr id="10" name="Lágrima 141">
          <a:hlinkClick xmlns:r="http://schemas.openxmlformats.org/officeDocument/2006/relationships" r:id="rId8"/>
          <a:extLst>
            <a:ext uri="{FF2B5EF4-FFF2-40B4-BE49-F238E27FC236}">
              <a16:creationId xmlns:a16="http://schemas.microsoft.com/office/drawing/2014/main" id="{FBBF014F-656D-43F1-9E7C-9B55A54A1866}"/>
            </a:ext>
          </a:extLst>
        </xdr:cNvPr>
        <xdr:cNvSpPr/>
      </xdr:nvSpPr>
      <xdr:spPr>
        <a:xfrm>
          <a:off x="9462242" y="2855379"/>
          <a:ext cx="2374157" cy="2419350"/>
        </a:xfrm>
        <a:prstGeom prst="teardrop">
          <a:avLst/>
        </a:prstGeom>
        <a:solidFill>
          <a:srgbClr val="395B43"/>
        </a:solidFill>
        <a:ln>
          <a:solidFill>
            <a:srgbClr val="395B4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12</xdr:col>
      <xdr:colOff>263953</xdr:colOff>
      <xdr:row>28</xdr:row>
      <xdr:rowOff>59842</xdr:rowOff>
    </xdr:from>
    <xdr:to>
      <xdr:col>15</xdr:col>
      <xdr:colOff>349399</xdr:colOff>
      <xdr:row>40</xdr:row>
      <xdr:rowOff>141815</xdr:rowOff>
    </xdr:to>
    <xdr:sp macro="" textlink="">
      <xdr:nvSpPr>
        <xdr:cNvPr id="11" name="Lágrima 10">
          <a:extLst>
            <a:ext uri="{FF2B5EF4-FFF2-40B4-BE49-F238E27FC236}">
              <a16:creationId xmlns:a16="http://schemas.microsoft.com/office/drawing/2014/main" id="{B83F6397-5D50-4C86-8548-D63CFFC1925E}"/>
            </a:ext>
          </a:extLst>
        </xdr:cNvPr>
        <xdr:cNvSpPr/>
      </xdr:nvSpPr>
      <xdr:spPr>
        <a:xfrm rot="2716324">
          <a:off x="9962139" y="5074606"/>
          <a:ext cx="2291773" cy="24857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3</xdr:col>
      <xdr:colOff>522724</xdr:colOff>
      <xdr:row>8</xdr:row>
      <xdr:rowOff>102023</xdr:rowOff>
    </xdr:from>
    <xdr:to>
      <xdr:col>6</xdr:col>
      <xdr:colOff>608170</xdr:colOff>
      <xdr:row>20</xdr:row>
      <xdr:rowOff>119796</xdr:rowOff>
    </xdr:to>
    <xdr:sp macro="" textlink="">
      <xdr:nvSpPr>
        <xdr:cNvPr id="12" name="Lágrima 11">
          <a:hlinkClick xmlns:r="http://schemas.openxmlformats.org/officeDocument/2006/relationships" r:id="rId9"/>
          <a:extLst>
            <a:ext uri="{FF2B5EF4-FFF2-40B4-BE49-F238E27FC236}">
              <a16:creationId xmlns:a16="http://schemas.microsoft.com/office/drawing/2014/main" id="{F39B3B24-74FA-45E5-9D5D-E4C7507A0DEC}"/>
            </a:ext>
          </a:extLst>
        </xdr:cNvPr>
        <xdr:cNvSpPr/>
      </xdr:nvSpPr>
      <xdr:spPr>
        <a:xfrm rot="17063044">
          <a:off x="3010835" y="1360412"/>
          <a:ext cx="2310123" cy="2485746"/>
        </a:xfrm>
        <a:prstGeom prst="teardrop">
          <a:avLst/>
        </a:prstGeom>
        <a:solidFill>
          <a:srgbClr val="395B43"/>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454578</xdr:colOff>
      <xdr:row>40</xdr:row>
      <xdr:rowOff>34204</xdr:rowOff>
    </xdr:from>
    <xdr:to>
      <xdr:col>4</xdr:col>
      <xdr:colOff>416970</xdr:colOff>
      <xdr:row>53</xdr:row>
      <xdr:rowOff>56150</xdr:rowOff>
    </xdr:to>
    <xdr:sp macro="" textlink="">
      <xdr:nvSpPr>
        <xdr:cNvPr id="13" name="Lágrima 12">
          <a:hlinkClick xmlns:r="http://schemas.openxmlformats.org/officeDocument/2006/relationships" r:id="rId10"/>
          <a:extLst>
            <a:ext uri="{FF2B5EF4-FFF2-40B4-BE49-F238E27FC236}">
              <a16:creationId xmlns:a16="http://schemas.microsoft.com/office/drawing/2014/main" id="{F74C6CAB-58CE-4711-B8F0-8E0EAA7B3E68}"/>
            </a:ext>
          </a:extLst>
        </xdr:cNvPr>
        <xdr:cNvSpPr/>
      </xdr:nvSpPr>
      <xdr:spPr>
        <a:xfrm rot="11835076">
          <a:off x="1254678" y="7355754"/>
          <a:ext cx="2362692" cy="2415896"/>
        </a:xfrm>
        <a:prstGeom prst="teardrop">
          <a:avLst/>
        </a:prstGeom>
        <a:solidFill>
          <a:srgbClr val="395B43"/>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544250</xdr:colOff>
      <xdr:row>40</xdr:row>
      <xdr:rowOff>86030</xdr:rowOff>
    </xdr:from>
    <xdr:to>
      <xdr:col>14</xdr:col>
      <xdr:colOff>629696</xdr:colOff>
      <xdr:row>53</xdr:row>
      <xdr:rowOff>4320</xdr:rowOff>
    </xdr:to>
    <xdr:sp macro="" textlink="">
      <xdr:nvSpPr>
        <xdr:cNvPr id="14" name="Lágrima 13">
          <a:extLst>
            <a:ext uri="{FF2B5EF4-FFF2-40B4-BE49-F238E27FC236}">
              <a16:creationId xmlns:a16="http://schemas.microsoft.com/office/drawing/2014/main" id="{80F6CC05-7D72-4E5E-B015-F6506FFFB335}"/>
            </a:ext>
          </a:extLst>
        </xdr:cNvPr>
        <xdr:cNvSpPr/>
      </xdr:nvSpPr>
      <xdr:spPr>
        <a:xfrm rot="5400000">
          <a:off x="9432103" y="7320827"/>
          <a:ext cx="2312240" cy="24857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646536</xdr:colOff>
      <xdr:row>57</xdr:row>
      <xdr:rowOff>71847</xdr:rowOff>
    </xdr:from>
    <xdr:to>
      <xdr:col>10</xdr:col>
      <xdr:colOff>731982</xdr:colOff>
      <xdr:row>70</xdr:row>
      <xdr:rowOff>8939</xdr:rowOff>
    </xdr:to>
    <xdr:sp macro="" textlink="">
      <xdr:nvSpPr>
        <xdr:cNvPr id="15" name="Lágrima 14">
          <a:hlinkClick xmlns:r="http://schemas.openxmlformats.org/officeDocument/2006/relationships" r:id="rId11"/>
          <a:extLst>
            <a:ext uri="{FF2B5EF4-FFF2-40B4-BE49-F238E27FC236}">
              <a16:creationId xmlns:a16="http://schemas.microsoft.com/office/drawing/2014/main" id="{DECB16B3-5291-4840-8B5D-8DA67AEFD9DD}"/>
            </a:ext>
          </a:extLst>
        </xdr:cNvPr>
        <xdr:cNvSpPr/>
      </xdr:nvSpPr>
      <xdr:spPr>
        <a:xfrm rot="7274512">
          <a:off x="6324588" y="10262445"/>
          <a:ext cx="2331042" cy="2485746"/>
        </a:xfrm>
        <a:prstGeom prst="teardrop">
          <a:avLst/>
        </a:prstGeom>
        <a:solidFill>
          <a:srgbClr val="92D050"/>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216996</xdr:colOff>
      <xdr:row>10</xdr:row>
      <xdr:rowOff>114300</xdr:rowOff>
    </xdr:from>
    <xdr:to>
      <xdr:col>8</xdr:col>
      <xdr:colOff>678038</xdr:colOff>
      <xdr:row>14</xdr:row>
      <xdr:rowOff>42542</xdr:rowOff>
    </xdr:to>
    <xdr:sp macro="" textlink="">
      <xdr:nvSpPr>
        <xdr:cNvPr id="16" name="TextBox 121">
          <a:hlinkClick xmlns:r="http://schemas.openxmlformats.org/officeDocument/2006/relationships" r:id="rId12"/>
          <a:extLst>
            <a:ext uri="{FF2B5EF4-FFF2-40B4-BE49-F238E27FC236}">
              <a16:creationId xmlns:a16="http://schemas.microsoft.com/office/drawing/2014/main" id="{C9543010-2109-4E1B-9E55-1E5812195734}"/>
            </a:ext>
          </a:extLst>
        </xdr:cNvPr>
        <xdr:cNvSpPr txBox="1"/>
      </xdr:nvSpPr>
      <xdr:spPr bwMode="auto">
        <a:xfrm>
          <a:off x="5817696" y="1828800"/>
          <a:ext cx="1261142"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Acción Anual</a:t>
          </a:r>
        </a:p>
      </xdr:txBody>
    </xdr:sp>
    <xdr:clientData/>
  </xdr:twoCellAnchor>
  <xdr:twoCellAnchor>
    <xdr:from>
      <xdr:col>7</xdr:col>
      <xdr:colOff>370808</xdr:colOff>
      <xdr:row>10</xdr:row>
      <xdr:rowOff>38100</xdr:rowOff>
    </xdr:from>
    <xdr:to>
      <xdr:col>8</xdr:col>
      <xdr:colOff>515682</xdr:colOff>
      <xdr:row>10</xdr:row>
      <xdr:rowOff>38100</xdr:rowOff>
    </xdr:to>
    <xdr:cxnSp macro="">
      <xdr:nvCxnSpPr>
        <xdr:cNvPr id="17" name="Straight Connector 72">
          <a:extLst>
            <a:ext uri="{FF2B5EF4-FFF2-40B4-BE49-F238E27FC236}">
              <a16:creationId xmlns:a16="http://schemas.microsoft.com/office/drawing/2014/main" id="{A3DDD0A4-A488-4216-B6D1-6E985BD885C7}"/>
            </a:ext>
          </a:extLst>
        </xdr:cNvPr>
        <xdr:cNvCxnSpPr/>
      </xdr:nvCxnSpPr>
      <xdr:spPr bwMode="auto">
        <a:xfrm>
          <a:off x="5971508" y="17526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465352</xdr:colOff>
      <xdr:row>6</xdr:row>
      <xdr:rowOff>40214</xdr:rowOff>
    </xdr:from>
    <xdr:to>
      <xdr:col>8</xdr:col>
      <xdr:colOff>533399</xdr:colOff>
      <xdr:row>8</xdr:row>
      <xdr:rowOff>165100</xdr:rowOff>
    </xdr:to>
    <xdr:sp macro="" textlink="">
      <xdr:nvSpPr>
        <xdr:cNvPr id="18" name="TextBox 70">
          <a:hlinkClick xmlns:r="http://schemas.openxmlformats.org/officeDocument/2006/relationships" r:id="rId2"/>
          <a:extLst>
            <a:ext uri="{FF2B5EF4-FFF2-40B4-BE49-F238E27FC236}">
              <a16:creationId xmlns:a16="http://schemas.microsoft.com/office/drawing/2014/main" id="{9C7EA64D-510F-4CAC-9963-66163DAEB23D}"/>
            </a:ext>
          </a:extLst>
        </xdr:cNvPr>
        <xdr:cNvSpPr txBox="1"/>
      </xdr:nvSpPr>
      <xdr:spPr bwMode="auto">
        <a:xfrm>
          <a:off x="6066052" y="101811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01</a:t>
          </a:r>
        </a:p>
      </xdr:txBody>
    </xdr:sp>
    <xdr:clientData/>
  </xdr:twoCellAnchor>
  <xdr:twoCellAnchor>
    <xdr:from>
      <xdr:col>9</xdr:col>
      <xdr:colOff>795994</xdr:colOff>
      <xdr:row>13</xdr:row>
      <xdr:rowOff>30602</xdr:rowOff>
    </xdr:from>
    <xdr:to>
      <xdr:col>12</xdr:col>
      <xdr:colOff>241300</xdr:colOff>
      <xdr:row>16</xdr:row>
      <xdr:rowOff>149344</xdr:rowOff>
    </xdr:to>
    <xdr:sp macro="" textlink="">
      <xdr:nvSpPr>
        <xdr:cNvPr id="19" name="TextBox 121">
          <a:hlinkClick xmlns:r="http://schemas.openxmlformats.org/officeDocument/2006/relationships" r:id="rId3"/>
          <a:extLst>
            <a:ext uri="{FF2B5EF4-FFF2-40B4-BE49-F238E27FC236}">
              <a16:creationId xmlns:a16="http://schemas.microsoft.com/office/drawing/2014/main" id="{8176FE68-B7D0-451F-AEC3-A75813A5C92D}"/>
            </a:ext>
          </a:extLst>
        </xdr:cNvPr>
        <xdr:cNvSpPr txBox="1"/>
      </xdr:nvSpPr>
      <xdr:spPr bwMode="auto">
        <a:xfrm>
          <a:off x="7996894" y="2297552"/>
          <a:ext cx="1845606" cy="67119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a:t>
          </a:r>
          <a:r>
            <a:rPr lang="en-US" sz="2000" b="1" kern="0" baseline="0">
              <a:solidFill>
                <a:schemeClr val="bg1"/>
              </a:solidFill>
              <a:latin typeface="Arial" pitchFamily="34" charset="0"/>
              <a:cs typeface="Arial" pitchFamily="34" charset="0"/>
            </a:rPr>
            <a:t> Institucional de Archivos</a:t>
          </a:r>
          <a:endParaRPr lang="en-US" sz="2000" b="1" kern="0">
            <a:solidFill>
              <a:schemeClr val="bg1"/>
            </a:solidFill>
            <a:latin typeface="Arial" pitchFamily="34" charset="0"/>
            <a:cs typeface="Arial" pitchFamily="34" charset="0"/>
          </a:endParaRPr>
        </a:p>
      </xdr:txBody>
    </xdr:sp>
    <xdr:clientData/>
  </xdr:twoCellAnchor>
  <xdr:twoCellAnchor>
    <xdr:from>
      <xdr:col>4</xdr:col>
      <xdr:colOff>28752</xdr:colOff>
      <xdr:row>12</xdr:row>
      <xdr:rowOff>128607</xdr:rowOff>
    </xdr:from>
    <xdr:to>
      <xdr:col>6</xdr:col>
      <xdr:colOff>301625</xdr:colOff>
      <xdr:row>16</xdr:row>
      <xdr:rowOff>63734</xdr:rowOff>
    </xdr:to>
    <xdr:sp macro="" textlink="">
      <xdr:nvSpPr>
        <xdr:cNvPr id="20" name="TextBox 121">
          <a:extLst>
            <a:ext uri="{FF2B5EF4-FFF2-40B4-BE49-F238E27FC236}">
              <a16:creationId xmlns:a16="http://schemas.microsoft.com/office/drawing/2014/main" id="{A56A6C2D-F10F-4520-A324-2644ED3761C8}"/>
            </a:ext>
          </a:extLst>
        </xdr:cNvPr>
        <xdr:cNvSpPr txBox="1"/>
      </xdr:nvSpPr>
      <xdr:spPr bwMode="auto">
        <a:xfrm>
          <a:off x="3229152" y="2211407"/>
          <a:ext cx="1873073" cy="67172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Seguridad y Privacidad de la Información </a:t>
          </a:r>
        </a:p>
      </xdr:txBody>
    </xdr:sp>
    <xdr:clientData/>
  </xdr:twoCellAnchor>
  <xdr:twoCellAnchor>
    <xdr:from>
      <xdr:col>1</xdr:col>
      <xdr:colOff>269938</xdr:colOff>
      <xdr:row>18</xdr:row>
      <xdr:rowOff>130481</xdr:rowOff>
    </xdr:from>
    <xdr:to>
      <xdr:col>4</xdr:col>
      <xdr:colOff>142875</xdr:colOff>
      <xdr:row>22</xdr:row>
      <xdr:rowOff>58723</xdr:rowOff>
    </xdr:to>
    <xdr:sp macro="" textlink="">
      <xdr:nvSpPr>
        <xdr:cNvPr id="21" name="TextBox 121">
          <a:hlinkClick xmlns:r="http://schemas.openxmlformats.org/officeDocument/2006/relationships" r:id="rId6"/>
          <a:extLst>
            <a:ext uri="{FF2B5EF4-FFF2-40B4-BE49-F238E27FC236}">
              <a16:creationId xmlns:a16="http://schemas.microsoft.com/office/drawing/2014/main" id="{8ABCBE60-A5B4-444C-A9F5-E85AAA2F0F8A}"/>
            </a:ext>
          </a:extLst>
        </xdr:cNvPr>
        <xdr:cNvSpPr txBox="1"/>
      </xdr:nvSpPr>
      <xdr:spPr bwMode="auto">
        <a:xfrm>
          <a:off x="1070038" y="3400731"/>
          <a:ext cx="227323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Tratamiento de Riesgos de Seguridad y Privacidad de la Información</a:t>
          </a:r>
        </a:p>
      </xdr:txBody>
    </xdr:sp>
    <xdr:clientData/>
  </xdr:twoCellAnchor>
  <xdr:twoCellAnchor>
    <xdr:from>
      <xdr:col>1</xdr:col>
      <xdr:colOff>15479</xdr:colOff>
      <xdr:row>33</xdr:row>
      <xdr:rowOff>68397</xdr:rowOff>
    </xdr:from>
    <xdr:to>
      <xdr:col>3</xdr:col>
      <xdr:colOff>145361</xdr:colOff>
      <xdr:row>36</xdr:row>
      <xdr:rowOff>180253</xdr:rowOff>
    </xdr:to>
    <xdr:sp macro="" textlink="">
      <xdr:nvSpPr>
        <xdr:cNvPr id="22" name="TextBox 121">
          <a:hlinkClick xmlns:r="http://schemas.openxmlformats.org/officeDocument/2006/relationships" r:id="rId7"/>
          <a:extLst>
            <a:ext uri="{FF2B5EF4-FFF2-40B4-BE49-F238E27FC236}">
              <a16:creationId xmlns:a16="http://schemas.microsoft.com/office/drawing/2014/main" id="{52DB0C28-B0C7-4559-93EB-0C96102EB02D}"/>
            </a:ext>
          </a:extLst>
        </xdr:cNvPr>
        <xdr:cNvSpPr txBox="1"/>
      </xdr:nvSpPr>
      <xdr:spPr bwMode="auto">
        <a:xfrm>
          <a:off x="815579" y="6100897"/>
          <a:ext cx="1730082"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a:t>
          </a:r>
          <a:r>
            <a:rPr lang="en-US" sz="2000" b="1" kern="0" baseline="0">
              <a:solidFill>
                <a:schemeClr val="bg1"/>
              </a:solidFill>
              <a:latin typeface="Arial" pitchFamily="34" charset="0"/>
              <a:cs typeface="Arial" pitchFamily="34" charset="0"/>
            </a:rPr>
            <a:t> de TIC</a:t>
          </a:r>
          <a:endParaRPr lang="en-US" sz="2000" b="1" kern="0">
            <a:solidFill>
              <a:schemeClr val="bg1"/>
            </a:solidFill>
            <a:latin typeface="Arial" pitchFamily="34" charset="0"/>
            <a:cs typeface="Arial" pitchFamily="34" charset="0"/>
          </a:endParaRPr>
        </a:p>
      </xdr:txBody>
    </xdr:sp>
    <xdr:clientData/>
  </xdr:twoCellAnchor>
  <xdr:twoCellAnchor>
    <xdr:from>
      <xdr:col>1</xdr:col>
      <xdr:colOff>293809</xdr:colOff>
      <xdr:row>45</xdr:row>
      <xdr:rowOff>80943</xdr:rowOff>
    </xdr:from>
    <xdr:to>
      <xdr:col>4</xdr:col>
      <xdr:colOff>382530</xdr:colOff>
      <xdr:row>49</xdr:row>
      <xdr:rowOff>9185</xdr:rowOff>
    </xdr:to>
    <xdr:sp macro="" textlink="">
      <xdr:nvSpPr>
        <xdr:cNvPr id="23" name="TextBox 121">
          <a:hlinkClick xmlns:r="http://schemas.openxmlformats.org/officeDocument/2006/relationships" r:id="rId10"/>
          <a:extLst>
            <a:ext uri="{FF2B5EF4-FFF2-40B4-BE49-F238E27FC236}">
              <a16:creationId xmlns:a16="http://schemas.microsoft.com/office/drawing/2014/main" id="{5FF539C8-F73C-4EEF-B7F4-0BD068D45667}"/>
            </a:ext>
          </a:extLst>
        </xdr:cNvPr>
        <xdr:cNvSpPr txBox="1"/>
      </xdr:nvSpPr>
      <xdr:spPr bwMode="auto">
        <a:xfrm>
          <a:off x="1093909" y="8323243"/>
          <a:ext cx="2489021"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Anticorrupción</a:t>
          </a:r>
          <a:r>
            <a:rPr lang="en-US" sz="2000" b="1" kern="0" baseline="0">
              <a:solidFill>
                <a:schemeClr val="bg1"/>
              </a:solidFill>
              <a:latin typeface="Arial" pitchFamily="34" charset="0"/>
              <a:cs typeface="Arial" pitchFamily="34" charset="0"/>
            </a:rPr>
            <a:t> y de Atención al Ciudadano</a:t>
          </a:r>
          <a:endParaRPr lang="en-US" sz="2000" b="1" kern="0">
            <a:solidFill>
              <a:schemeClr val="bg1"/>
            </a:solidFill>
            <a:latin typeface="Arial" pitchFamily="34" charset="0"/>
            <a:cs typeface="Arial" pitchFamily="34" charset="0"/>
          </a:endParaRPr>
        </a:p>
      </xdr:txBody>
    </xdr:sp>
    <xdr:clientData/>
  </xdr:twoCellAnchor>
  <xdr:twoCellAnchor>
    <xdr:from>
      <xdr:col>2</xdr:col>
      <xdr:colOff>53222</xdr:colOff>
      <xdr:row>58</xdr:row>
      <xdr:rowOff>60898</xdr:rowOff>
    </xdr:from>
    <xdr:to>
      <xdr:col>5</xdr:col>
      <xdr:colOff>137711</xdr:colOff>
      <xdr:row>61</xdr:row>
      <xdr:rowOff>172754</xdr:rowOff>
    </xdr:to>
    <xdr:sp macro="" textlink="">
      <xdr:nvSpPr>
        <xdr:cNvPr id="24" name="TextBox 121">
          <a:hlinkClick xmlns:r="http://schemas.openxmlformats.org/officeDocument/2006/relationships" r:id="rId5"/>
          <a:extLst>
            <a:ext uri="{FF2B5EF4-FFF2-40B4-BE49-F238E27FC236}">
              <a16:creationId xmlns:a16="http://schemas.microsoft.com/office/drawing/2014/main" id="{5CA128FF-A343-4945-8484-26FE26FB911A}"/>
            </a:ext>
          </a:extLst>
        </xdr:cNvPr>
        <xdr:cNvSpPr txBox="1"/>
      </xdr:nvSpPr>
      <xdr:spPr bwMode="auto">
        <a:xfrm>
          <a:off x="1653422" y="10512998"/>
          <a:ext cx="2484789"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Trabajo Anual en Seguridad y Salud en el Trabajo</a:t>
          </a:r>
        </a:p>
      </xdr:txBody>
    </xdr:sp>
    <xdr:clientData/>
  </xdr:twoCellAnchor>
  <xdr:twoCellAnchor>
    <xdr:from>
      <xdr:col>8</xdr:col>
      <xdr:colOff>97239</xdr:colOff>
      <xdr:row>63</xdr:row>
      <xdr:rowOff>69366</xdr:rowOff>
    </xdr:from>
    <xdr:to>
      <xdr:col>10</xdr:col>
      <xdr:colOff>596746</xdr:colOff>
      <xdr:row>66</xdr:row>
      <xdr:rowOff>181223</xdr:rowOff>
    </xdr:to>
    <xdr:sp macro="" textlink="">
      <xdr:nvSpPr>
        <xdr:cNvPr id="25" name="TextBox 121">
          <a:hlinkClick xmlns:r="http://schemas.openxmlformats.org/officeDocument/2006/relationships" r:id="rId11"/>
          <a:extLst>
            <a:ext uri="{FF2B5EF4-FFF2-40B4-BE49-F238E27FC236}">
              <a16:creationId xmlns:a16="http://schemas.microsoft.com/office/drawing/2014/main" id="{D3C6907B-6FCF-4F34-921B-660500664757}"/>
            </a:ext>
          </a:extLst>
        </xdr:cNvPr>
        <xdr:cNvSpPr txBox="1"/>
      </xdr:nvSpPr>
      <xdr:spPr bwMode="auto">
        <a:xfrm>
          <a:off x="6498039" y="11442216"/>
          <a:ext cx="2099707" cy="66430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Institucional de Capacitación</a:t>
          </a:r>
        </a:p>
      </xdr:txBody>
    </xdr:sp>
    <xdr:clientData/>
  </xdr:twoCellAnchor>
  <xdr:twoCellAnchor>
    <xdr:from>
      <xdr:col>10</xdr:col>
      <xdr:colOff>653539</xdr:colOff>
      <xdr:row>57</xdr:row>
      <xdr:rowOff>122411</xdr:rowOff>
    </xdr:from>
    <xdr:to>
      <xdr:col>13</xdr:col>
      <xdr:colOff>84157</xdr:colOff>
      <xdr:row>61</xdr:row>
      <xdr:rowOff>57539</xdr:rowOff>
    </xdr:to>
    <xdr:sp macro="" textlink="">
      <xdr:nvSpPr>
        <xdr:cNvPr id="26" name="TextBox 121">
          <a:hlinkClick xmlns:r="http://schemas.openxmlformats.org/officeDocument/2006/relationships" r:id="rId4"/>
          <a:extLst>
            <a:ext uri="{FF2B5EF4-FFF2-40B4-BE49-F238E27FC236}">
              <a16:creationId xmlns:a16="http://schemas.microsoft.com/office/drawing/2014/main" id="{0BD6E3E6-CEA4-419C-912E-44057F99EB58}"/>
            </a:ext>
          </a:extLst>
        </xdr:cNvPr>
        <xdr:cNvSpPr txBox="1"/>
      </xdr:nvSpPr>
      <xdr:spPr bwMode="auto">
        <a:xfrm>
          <a:off x="8654539" y="10390361"/>
          <a:ext cx="1830918"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 de Talento</a:t>
          </a:r>
          <a:r>
            <a:rPr lang="en-US" sz="2000" b="1" kern="0" baseline="0">
              <a:solidFill>
                <a:schemeClr val="bg1"/>
              </a:solidFill>
              <a:latin typeface="Arial" pitchFamily="34" charset="0"/>
              <a:cs typeface="Arial" pitchFamily="34" charset="0"/>
            </a:rPr>
            <a:t> Humano</a:t>
          </a:r>
          <a:endParaRPr lang="en-US" sz="2000" b="1" kern="0">
            <a:solidFill>
              <a:schemeClr val="bg1"/>
            </a:solidFill>
            <a:latin typeface="Arial" pitchFamily="34" charset="0"/>
            <a:cs typeface="Arial" pitchFamily="34" charset="0"/>
          </a:endParaRPr>
        </a:p>
      </xdr:txBody>
    </xdr:sp>
    <xdr:clientData/>
  </xdr:twoCellAnchor>
  <xdr:twoCellAnchor>
    <xdr:from>
      <xdr:col>11</xdr:col>
      <xdr:colOff>657364</xdr:colOff>
      <xdr:row>45</xdr:row>
      <xdr:rowOff>183155</xdr:rowOff>
    </xdr:from>
    <xdr:to>
      <xdr:col>14</xdr:col>
      <xdr:colOff>657951</xdr:colOff>
      <xdr:row>49</xdr:row>
      <xdr:rowOff>111397</xdr:rowOff>
    </xdr:to>
    <xdr:sp macro="" textlink="">
      <xdr:nvSpPr>
        <xdr:cNvPr id="27" name="TextBox 121">
          <a:extLst>
            <a:ext uri="{FF2B5EF4-FFF2-40B4-BE49-F238E27FC236}">
              <a16:creationId xmlns:a16="http://schemas.microsoft.com/office/drawing/2014/main" id="{E46349D7-85F8-4041-A8BF-AA5358D19311}"/>
            </a:ext>
          </a:extLst>
        </xdr:cNvPr>
        <xdr:cNvSpPr txBox="1"/>
      </xdr:nvSpPr>
      <xdr:spPr bwMode="auto">
        <a:xfrm>
          <a:off x="9458464" y="8425455"/>
          <a:ext cx="240088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Previsión de Recursos Humanos</a:t>
          </a:r>
        </a:p>
      </xdr:txBody>
    </xdr:sp>
    <xdr:clientData/>
  </xdr:twoCellAnchor>
  <xdr:twoCellAnchor>
    <xdr:from>
      <xdr:col>12</xdr:col>
      <xdr:colOff>704493</xdr:colOff>
      <xdr:row>33</xdr:row>
      <xdr:rowOff>94103</xdr:rowOff>
    </xdr:from>
    <xdr:to>
      <xdr:col>15</xdr:col>
      <xdr:colOff>30603</xdr:colOff>
      <xdr:row>37</xdr:row>
      <xdr:rowOff>29231</xdr:rowOff>
    </xdr:to>
    <xdr:sp macro="" textlink="">
      <xdr:nvSpPr>
        <xdr:cNvPr id="28" name="TextBox 121">
          <a:extLst>
            <a:ext uri="{FF2B5EF4-FFF2-40B4-BE49-F238E27FC236}">
              <a16:creationId xmlns:a16="http://schemas.microsoft.com/office/drawing/2014/main" id="{01876131-72B6-4CD8-A8F2-964B448B7C5A}"/>
            </a:ext>
          </a:extLst>
        </xdr:cNvPr>
        <xdr:cNvSpPr txBox="1"/>
      </xdr:nvSpPr>
      <xdr:spPr bwMode="auto">
        <a:xfrm>
          <a:off x="10305693" y="6126603"/>
          <a:ext cx="1726410"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 de Vacantes</a:t>
          </a:r>
        </a:p>
      </xdr:txBody>
    </xdr:sp>
    <xdr:clientData/>
  </xdr:twoCellAnchor>
  <xdr:twoCellAnchor>
    <xdr:from>
      <xdr:col>12</xdr:col>
      <xdr:colOff>111418</xdr:colOff>
      <xdr:row>20</xdr:row>
      <xdr:rowOff>139700</xdr:rowOff>
    </xdr:from>
    <xdr:to>
      <xdr:col>14</xdr:col>
      <xdr:colOff>451385</xdr:colOff>
      <xdr:row>24</xdr:row>
      <xdr:rowOff>67942</xdr:rowOff>
    </xdr:to>
    <xdr:sp macro="" textlink="">
      <xdr:nvSpPr>
        <xdr:cNvPr id="29" name="TextBox 121">
          <a:hlinkClick xmlns:r="http://schemas.openxmlformats.org/officeDocument/2006/relationships" r:id="rId8"/>
          <a:extLst>
            <a:ext uri="{FF2B5EF4-FFF2-40B4-BE49-F238E27FC236}">
              <a16:creationId xmlns:a16="http://schemas.microsoft.com/office/drawing/2014/main" id="{9877896E-3412-491E-BAB0-82C323468DBC}"/>
            </a:ext>
          </a:extLst>
        </xdr:cNvPr>
        <xdr:cNvSpPr txBox="1"/>
      </xdr:nvSpPr>
      <xdr:spPr bwMode="auto">
        <a:xfrm>
          <a:off x="9712618" y="3778250"/>
          <a:ext cx="194016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a:t>
          </a:r>
          <a:r>
            <a:rPr lang="en-US" sz="2000" b="1" kern="0" baseline="0">
              <a:solidFill>
                <a:schemeClr val="bg1"/>
              </a:solidFill>
              <a:latin typeface="Arial" pitchFamily="34" charset="0"/>
              <a:cs typeface="Arial" pitchFamily="34" charset="0"/>
            </a:rPr>
            <a:t> de Adquisiciones</a:t>
          </a:r>
          <a:endParaRPr lang="en-US" sz="2000" b="1" kern="0">
            <a:solidFill>
              <a:schemeClr val="bg1"/>
            </a:solidFill>
            <a:latin typeface="Arial" pitchFamily="34" charset="0"/>
            <a:cs typeface="Arial" pitchFamily="34" charset="0"/>
          </a:endParaRPr>
        </a:p>
      </xdr:txBody>
    </xdr:sp>
    <xdr:clientData/>
  </xdr:twoCellAnchor>
  <xdr:twoCellAnchor>
    <xdr:from>
      <xdr:col>10</xdr:col>
      <xdr:colOff>320008</xdr:colOff>
      <xdr:row>12</xdr:row>
      <xdr:rowOff>127000</xdr:rowOff>
    </xdr:from>
    <xdr:to>
      <xdr:col>11</xdr:col>
      <xdr:colOff>464882</xdr:colOff>
      <xdr:row>12</xdr:row>
      <xdr:rowOff>127000</xdr:rowOff>
    </xdr:to>
    <xdr:cxnSp macro="">
      <xdr:nvCxnSpPr>
        <xdr:cNvPr id="30" name="Straight Connector 72">
          <a:extLst>
            <a:ext uri="{FF2B5EF4-FFF2-40B4-BE49-F238E27FC236}">
              <a16:creationId xmlns:a16="http://schemas.microsoft.com/office/drawing/2014/main" id="{D0CE64AD-8A25-4127-A802-5840001FBE94}"/>
            </a:ext>
          </a:extLst>
        </xdr:cNvPr>
        <xdr:cNvCxnSpPr/>
      </xdr:nvCxnSpPr>
      <xdr:spPr bwMode="auto">
        <a:xfrm>
          <a:off x="8321008" y="22098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635059</xdr:colOff>
      <xdr:row>20</xdr:row>
      <xdr:rowOff>112004</xdr:rowOff>
    </xdr:from>
    <xdr:to>
      <xdr:col>13</xdr:col>
      <xdr:colOff>779933</xdr:colOff>
      <xdr:row>20</xdr:row>
      <xdr:rowOff>112004</xdr:rowOff>
    </xdr:to>
    <xdr:cxnSp macro="">
      <xdr:nvCxnSpPr>
        <xdr:cNvPr id="31" name="Straight Connector 72">
          <a:extLst>
            <a:ext uri="{FF2B5EF4-FFF2-40B4-BE49-F238E27FC236}">
              <a16:creationId xmlns:a16="http://schemas.microsoft.com/office/drawing/2014/main" id="{07B0B18D-B327-4C81-A295-91F3BD91A6EE}"/>
            </a:ext>
          </a:extLst>
        </xdr:cNvPr>
        <xdr:cNvCxnSpPr/>
      </xdr:nvCxnSpPr>
      <xdr:spPr bwMode="auto">
        <a:xfrm>
          <a:off x="10236259" y="3750554"/>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279460</xdr:colOff>
      <xdr:row>33</xdr:row>
      <xdr:rowOff>66255</xdr:rowOff>
    </xdr:from>
    <xdr:to>
      <xdr:col>14</xdr:col>
      <xdr:colOff>424334</xdr:colOff>
      <xdr:row>33</xdr:row>
      <xdr:rowOff>66255</xdr:rowOff>
    </xdr:to>
    <xdr:cxnSp macro="">
      <xdr:nvCxnSpPr>
        <xdr:cNvPr id="32" name="Straight Connector 72">
          <a:extLst>
            <a:ext uri="{FF2B5EF4-FFF2-40B4-BE49-F238E27FC236}">
              <a16:creationId xmlns:a16="http://schemas.microsoft.com/office/drawing/2014/main" id="{29126803-CAFB-4BCF-86C1-9A1489083F99}"/>
            </a:ext>
          </a:extLst>
        </xdr:cNvPr>
        <xdr:cNvCxnSpPr/>
      </xdr:nvCxnSpPr>
      <xdr:spPr bwMode="auto">
        <a:xfrm>
          <a:off x="10680760" y="6098755"/>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563910</xdr:colOff>
      <xdr:row>45</xdr:row>
      <xdr:rowOff>145056</xdr:rowOff>
    </xdr:from>
    <xdr:to>
      <xdr:col>13</xdr:col>
      <xdr:colOff>708784</xdr:colOff>
      <xdr:row>45</xdr:row>
      <xdr:rowOff>145056</xdr:rowOff>
    </xdr:to>
    <xdr:cxnSp macro="">
      <xdr:nvCxnSpPr>
        <xdr:cNvPr id="33" name="Straight Connector 72">
          <a:extLst>
            <a:ext uri="{FF2B5EF4-FFF2-40B4-BE49-F238E27FC236}">
              <a16:creationId xmlns:a16="http://schemas.microsoft.com/office/drawing/2014/main" id="{5035BC87-4493-4108-AF85-BFEE5C14CA92}"/>
            </a:ext>
          </a:extLst>
        </xdr:cNvPr>
        <xdr:cNvCxnSpPr/>
      </xdr:nvCxnSpPr>
      <xdr:spPr bwMode="auto">
        <a:xfrm>
          <a:off x="10165110" y="8387356"/>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273440</xdr:colOff>
      <xdr:row>57</xdr:row>
      <xdr:rowOff>97367</xdr:rowOff>
    </xdr:from>
    <xdr:to>
      <xdr:col>12</xdr:col>
      <xdr:colOff>418315</xdr:colOff>
      <xdr:row>57</xdr:row>
      <xdr:rowOff>97367</xdr:rowOff>
    </xdr:to>
    <xdr:cxnSp macro="">
      <xdr:nvCxnSpPr>
        <xdr:cNvPr id="34" name="Straight Connector 72">
          <a:hlinkClick xmlns:r="http://schemas.openxmlformats.org/officeDocument/2006/relationships" r:id="rId4"/>
          <a:extLst>
            <a:ext uri="{FF2B5EF4-FFF2-40B4-BE49-F238E27FC236}">
              <a16:creationId xmlns:a16="http://schemas.microsoft.com/office/drawing/2014/main" id="{78E940B5-F542-42E6-BE9D-C05E2E7826FE}"/>
            </a:ext>
          </a:extLst>
        </xdr:cNvPr>
        <xdr:cNvCxnSpPr/>
      </xdr:nvCxnSpPr>
      <xdr:spPr bwMode="auto">
        <a:xfrm>
          <a:off x="9074540" y="10365317"/>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671170</xdr:colOff>
      <xdr:row>63</xdr:row>
      <xdr:rowOff>65438</xdr:rowOff>
    </xdr:from>
    <xdr:to>
      <xdr:col>10</xdr:col>
      <xdr:colOff>12731</xdr:colOff>
      <xdr:row>63</xdr:row>
      <xdr:rowOff>65438</xdr:rowOff>
    </xdr:to>
    <xdr:cxnSp macro="">
      <xdr:nvCxnSpPr>
        <xdr:cNvPr id="35" name="Straight Connector 72">
          <a:extLst>
            <a:ext uri="{FF2B5EF4-FFF2-40B4-BE49-F238E27FC236}">
              <a16:creationId xmlns:a16="http://schemas.microsoft.com/office/drawing/2014/main" id="{29AAEA98-AD8F-4834-AFB8-04677C7EA5BA}"/>
            </a:ext>
          </a:extLst>
        </xdr:cNvPr>
        <xdr:cNvCxnSpPr/>
      </xdr:nvCxnSpPr>
      <xdr:spPr bwMode="auto">
        <a:xfrm>
          <a:off x="7071970" y="11438288"/>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13932</xdr:colOff>
      <xdr:row>58</xdr:row>
      <xdr:rowOff>52433</xdr:rowOff>
    </xdr:from>
    <xdr:to>
      <xdr:col>4</xdr:col>
      <xdr:colOff>158807</xdr:colOff>
      <xdr:row>58</xdr:row>
      <xdr:rowOff>52433</xdr:rowOff>
    </xdr:to>
    <xdr:cxnSp macro="">
      <xdr:nvCxnSpPr>
        <xdr:cNvPr id="36" name="Straight Connector 72">
          <a:extLst>
            <a:ext uri="{FF2B5EF4-FFF2-40B4-BE49-F238E27FC236}">
              <a16:creationId xmlns:a16="http://schemas.microsoft.com/office/drawing/2014/main" id="{F2B27601-18AE-4B4C-8E1E-751BA6DAC982}"/>
            </a:ext>
          </a:extLst>
        </xdr:cNvPr>
        <xdr:cNvCxnSpPr/>
      </xdr:nvCxnSpPr>
      <xdr:spPr bwMode="auto">
        <a:xfrm>
          <a:off x="2414232" y="10504533"/>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269208</xdr:colOff>
      <xdr:row>45</xdr:row>
      <xdr:rowOff>38100</xdr:rowOff>
    </xdr:from>
    <xdr:to>
      <xdr:col>3</xdr:col>
      <xdr:colOff>414082</xdr:colOff>
      <xdr:row>45</xdr:row>
      <xdr:rowOff>38100</xdr:rowOff>
    </xdr:to>
    <xdr:cxnSp macro="">
      <xdr:nvCxnSpPr>
        <xdr:cNvPr id="37" name="Straight Connector 72">
          <a:extLst>
            <a:ext uri="{FF2B5EF4-FFF2-40B4-BE49-F238E27FC236}">
              <a16:creationId xmlns:a16="http://schemas.microsoft.com/office/drawing/2014/main" id="{B969BF6F-5713-44FB-A280-DC0DE08520E3}"/>
            </a:ext>
          </a:extLst>
        </xdr:cNvPr>
        <xdr:cNvCxnSpPr/>
      </xdr:nvCxnSpPr>
      <xdr:spPr bwMode="auto">
        <a:xfrm>
          <a:off x="1869408" y="8280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383508</xdr:colOff>
      <xdr:row>33</xdr:row>
      <xdr:rowOff>81402</xdr:rowOff>
    </xdr:from>
    <xdr:to>
      <xdr:col>2</xdr:col>
      <xdr:colOff>528382</xdr:colOff>
      <xdr:row>33</xdr:row>
      <xdr:rowOff>81402</xdr:rowOff>
    </xdr:to>
    <xdr:cxnSp macro="">
      <xdr:nvCxnSpPr>
        <xdr:cNvPr id="38" name="Straight Connector 72">
          <a:extLst>
            <a:ext uri="{FF2B5EF4-FFF2-40B4-BE49-F238E27FC236}">
              <a16:creationId xmlns:a16="http://schemas.microsoft.com/office/drawing/2014/main" id="{8FC7CF1E-E60D-48A2-B710-7A0A3D30B28A}"/>
            </a:ext>
          </a:extLst>
        </xdr:cNvPr>
        <xdr:cNvCxnSpPr/>
      </xdr:nvCxnSpPr>
      <xdr:spPr bwMode="auto">
        <a:xfrm>
          <a:off x="1183608" y="6113902"/>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139913</xdr:colOff>
      <xdr:row>18</xdr:row>
      <xdr:rowOff>158061</xdr:rowOff>
    </xdr:from>
    <xdr:to>
      <xdr:col>3</xdr:col>
      <xdr:colOff>284787</xdr:colOff>
      <xdr:row>18</xdr:row>
      <xdr:rowOff>158061</xdr:rowOff>
    </xdr:to>
    <xdr:cxnSp macro="">
      <xdr:nvCxnSpPr>
        <xdr:cNvPr id="39" name="Straight Connector 72">
          <a:extLst>
            <a:ext uri="{FF2B5EF4-FFF2-40B4-BE49-F238E27FC236}">
              <a16:creationId xmlns:a16="http://schemas.microsoft.com/office/drawing/2014/main" id="{B9FB3308-28F0-4DDF-A265-ADC71C9A646F}"/>
            </a:ext>
          </a:extLst>
        </xdr:cNvPr>
        <xdr:cNvCxnSpPr/>
      </xdr:nvCxnSpPr>
      <xdr:spPr bwMode="auto">
        <a:xfrm>
          <a:off x="1740113" y="3428311"/>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510508</xdr:colOff>
      <xdr:row>12</xdr:row>
      <xdr:rowOff>101600</xdr:rowOff>
    </xdr:from>
    <xdr:to>
      <xdr:col>5</xdr:col>
      <xdr:colOff>655382</xdr:colOff>
      <xdr:row>12</xdr:row>
      <xdr:rowOff>101600</xdr:rowOff>
    </xdr:to>
    <xdr:cxnSp macro="">
      <xdr:nvCxnSpPr>
        <xdr:cNvPr id="40" name="Straight Connector 72">
          <a:extLst>
            <a:ext uri="{FF2B5EF4-FFF2-40B4-BE49-F238E27FC236}">
              <a16:creationId xmlns:a16="http://schemas.microsoft.com/office/drawing/2014/main" id="{323C8624-8368-4356-80C9-698AA5B2BEE0}"/>
            </a:ext>
          </a:extLst>
        </xdr:cNvPr>
        <xdr:cNvCxnSpPr/>
      </xdr:nvCxnSpPr>
      <xdr:spPr bwMode="auto">
        <a:xfrm>
          <a:off x="3710908" y="2184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452652</xdr:colOff>
      <xdr:row>9</xdr:row>
      <xdr:rowOff>2114</xdr:rowOff>
    </xdr:from>
    <xdr:to>
      <xdr:col>11</xdr:col>
      <xdr:colOff>520699</xdr:colOff>
      <xdr:row>11</xdr:row>
      <xdr:rowOff>127000</xdr:rowOff>
    </xdr:to>
    <xdr:sp macro="" textlink="">
      <xdr:nvSpPr>
        <xdr:cNvPr id="41" name="TextBox 70">
          <a:hlinkClick xmlns:r="http://schemas.openxmlformats.org/officeDocument/2006/relationships" r:id="rId3"/>
          <a:extLst>
            <a:ext uri="{FF2B5EF4-FFF2-40B4-BE49-F238E27FC236}">
              <a16:creationId xmlns:a16="http://schemas.microsoft.com/office/drawing/2014/main" id="{B45CA531-8BA9-46D7-92EC-7CB231BF611D}"/>
            </a:ext>
          </a:extLst>
        </xdr:cNvPr>
        <xdr:cNvSpPr txBox="1"/>
      </xdr:nvSpPr>
      <xdr:spPr bwMode="auto">
        <a:xfrm>
          <a:off x="8453652" y="15324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02</a:t>
          </a:r>
        </a:p>
      </xdr:txBody>
    </xdr:sp>
    <xdr:clientData/>
  </xdr:twoCellAnchor>
  <xdr:twoCellAnchor>
    <xdr:from>
      <xdr:col>12</xdr:col>
      <xdr:colOff>691350</xdr:colOff>
      <xdr:row>17</xdr:row>
      <xdr:rowOff>75866</xdr:rowOff>
    </xdr:from>
    <xdr:to>
      <xdr:col>13</xdr:col>
      <xdr:colOff>759397</xdr:colOff>
      <xdr:row>19</xdr:row>
      <xdr:rowOff>124552</xdr:rowOff>
    </xdr:to>
    <xdr:sp macro="" textlink="">
      <xdr:nvSpPr>
        <xdr:cNvPr id="42" name="TextBox 70">
          <a:hlinkClick xmlns:r="http://schemas.openxmlformats.org/officeDocument/2006/relationships" r:id="rId8"/>
          <a:extLst>
            <a:ext uri="{FF2B5EF4-FFF2-40B4-BE49-F238E27FC236}">
              <a16:creationId xmlns:a16="http://schemas.microsoft.com/office/drawing/2014/main" id="{8AD7ED5D-4638-474C-A338-D3C4C23BFDD7}"/>
            </a:ext>
          </a:extLst>
        </xdr:cNvPr>
        <xdr:cNvSpPr txBox="1"/>
      </xdr:nvSpPr>
      <xdr:spPr bwMode="auto">
        <a:xfrm>
          <a:off x="10292550" y="3079416"/>
          <a:ext cx="868147" cy="4995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03</a:t>
          </a:r>
        </a:p>
      </xdr:txBody>
    </xdr:sp>
    <xdr:clientData/>
  </xdr:twoCellAnchor>
  <xdr:twoCellAnchor>
    <xdr:from>
      <xdr:col>13</xdr:col>
      <xdr:colOff>363752</xdr:colOff>
      <xdr:row>29</xdr:row>
      <xdr:rowOff>141814</xdr:rowOff>
    </xdr:from>
    <xdr:to>
      <xdr:col>14</xdr:col>
      <xdr:colOff>431799</xdr:colOff>
      <xdr:row>32</xdr:row>
      <xdr:rowOff>76200</xdr:rowOff>
    </xdr:to>
    <xdr:sp macro="" textlink="">
      <xdr:nvSpPr>
        <xdr:cNvPr id="43" name="TextBox 70">
          <a:extLst>
            <a:ext uri="{FF2B5EF4-FFF2-40B4-BE49-F238E27FC236}">
              <a16:creationId xmlns:a16="http://schemas.microsoft.com/office/drawing/2014/main" id="{D4D1DFDB-65E1-4CD7-B397-F9B809EFBEE5}"/>
            </a:ext>
          </a:extLst>
        </xdr:cNvPr>
        <xdr:cNvSpPr txBox="1"/>
      </xdr:nvSpPr>
      <xdr:spPr bwMode="auto">
        <a:xfrm>
          <a:off x="10765052" y="54377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04</a:t>
          </a:r>
        </a:p>
      </xdr:txBody>
    </xdr:sp>
    <xdr:clientData/>
  </xdr:twoCellAnchor>
  <xdr:twoCellAnchor>
    <xdr:from>
      <xdr:col>12</xdr:col>
      <xdr:colOff>656006</xdr:colOff>
      <xdr:row>42</xdr:row>
      <xdr:rowOff>11600</xdr:rowOff>
    </xdr:from>
    <xdr:to>
      <xdr:col>13</xdr:col>
      <xdr:colOff>724053</xdr:colOff>
      <xdr:row>44</xdr:row>
      <xdr:rowOff>129601</xdr:rowOff>
    </xdr:to>
    <xdr:sp macro="" textlink="">
      <xdr:nvSpPr>
        <xdr:cNvPr id="44" name="TextBox 70">
          <a:extLst>
            <a:ext uri="{FF2B5EF4-FFF2-40B4-BE49-F238E27FC236}">
              <a16:creationId xmlns:a16="http://schemas.microsoft.com/office/drawing/2014/main" id="{86E7085A-F8B4-4053-9F65-D9BB41A1C4AB}"/>
            </a:ext>
          </a:extLst>
        </xdr:cNvPr>
        <xdr:cNvSpPr txBox="1"/>
      </xdr:nvSpPr>
      <xdr:spPr bwMode="auto">
        <a:xfrm>
          <a:off x="10257206" y="7701450"/>
          <a:ext cx="868147" cy="486301"/>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05</a:t>
          </a:r>
        </a:p>
      </xdr:txBody>
    </xdr:sp>
    <xdr:clientData/>
  </xdr:twoCellAnchor>
  <xdr:twoCellAnchor>
    <xdr:from>
      <xdr:col>11</xdr:col>
      <xdr:colOff>376452</xdr:colOff>
      <xdr:row>53</xdr:row>
      <xdr:rowOff>14814</xdr:rowOff>
    </xdr:from>
    <xdr:to>
      <xdr:col>12</xdr:col>
      <xdr:colOff>444500</xdr:colOff>
      <xdr:row>55</xdr:row>
      <xdr:rowOff>139700</xdr:rowOff>
    </xdr:to>
    <xdr:sp macro="" textlink="">
      <xdr:nvSpPr>
        <xdr:cNvPr id="45" name="TextBox 70">
          <a:hlinkClick xmlns:r="http://schemas.openxmlformats.org/officeDocument/2006/relationships" r:id="rId4"/>
          <a:extLst>
            <a:ext uri="{FF2B5EF4-FFF2-40B4-BE49-F238E27FC236}">
              <a16:creationId xmlns:a16="http://schemas.microsoft.com/office/drawing/2014/main" id="{08DC1831-D407-435F-B6A6-40D55800960A}"/>
            </a:ext>
          </a:extLst>
        </xdr:cNvPr>
        <xdr:cNvSpPr txBox="1"/>
      </xdr:nvSpPr>
      <xdr:spPr bwMode="auto">
        <a:xfrm>
          <a:off x="9177552" y="9730314"/>
          <a:ext cx="868148"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06</a:t>
          </a:r>
        </a:p>
      </xdr:txBody>
    </xdr:sp>
    <xdr:clientData/>
  </xdr:twoCellAnchor>
  <xdr:twoCellAnchor>
    <xdr:from>
      <xdr:col>8</xdr:col>
      <xdr:colOff>773211</xdr:colOff>
      <xdr:row>59</xdr:row>
      <xdr:rowOff>148802</xdr:rowOff>
    </xdr:from>
    <xdr:to>
      <xdr:col>10</xdr:col>
      <xdr:colOff>37945</xdr:colOff>
      <xdr:row>62</xdr:row>
      <xdr:rowOff>83188</xdr:rowOff>
    </xdr:to>
    <xdr:sp macro="" textlink="">
      <xdr:nvSpPr>
        <xdr:cNvPr id="46" name="TextBox 70">
          <a:hlinkClick xmlns:r="http://schemas.openxmlformats.org/officeDocument/2006/relationships" r:id="rId7"/>
          <a:extLst>
            <a:ext uri="{FF2B5EF4-FFF2-40B4-BE49-F238E27FC236}">
              <a16:creationId xmlns:a16="http://schemas.microsoft.com/office/drawing/2014/main" id="{EE9DCA55-92E5-44FF-98C3-20A95C5D96CF}"/>
            </a:ext>
          </a:extLst>
        </xdr:cNvPr>
        <xdr:cNvSpPr txBox="1"/>
      </xdr:nvSpPr>
      <xdr:spPr bwMode="auto">
        <a:xfrm>
          <a:off x="7174011" y="10785052"/>
          <a:ext cx="864934"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07</a:t>
          </a:r>
        </a:p>
      </xdr:txBody>
    </xdr:sp>
    <xdr:clientData/>
  </xdr:twoCellAnchor>
  <xdr:twoCellAnchor>
    <xdr:from>
      <xdr:col>3</xdr:col>
      <xdr:colOff>87004</xdr:colOff>
      <xdr:row>53</xdr:row>
      <xdr:rowOff>129929</xdr:rowOff>
    </xdr:from>
    <xdr:to>
      <xdr:col>4</xdr:col>
      <xdr:colOff>155052</xdr:colOff>
      <xdr:row>57</xdr:row>
      <xdr:rowOff>64315</xdr:rowOff>
    </xdr:to>
    <xdr:sp macro="" textlink="">
      <xdr:nvSpPr>
        <xdr:cNvPr id="47" name="TextBox 70">
          <a:hlinkClick xmlns:r="http://schemas.openxmlformats.org/officeDocument/2006/relationships" r:id="rId5"/>
          <a:extLst>
            <a:ext uri="{FF2B5EF4-FFF2-40B4-BE49-F238E27FC236}">
              <a16:creationId xmlns:a16="http://schemas.microsoft.com/office/drawing/2014/main" id="{B087BF2B-2503-4EE2-9FA0-AF1B5DA83078}"/>
            </a:ext>
          </a:extLst>
        </xdr:cNvPr>
        <xdr:cNvSpPr txBox="1"/>
      </xdr:nvSpPr>
      <xdr:spPr bwMode="auto">
        <a:xfrm>
          <a:off x="2487304" y="9845429"/>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09</a:t>
          </a:r>
        </a:p>
      </xdr:txBody>
    </xdr:sp>
    <xdr:clientData/>
  </xdr:twoCellAnchor>
  <xdr:twoCellAnchor>
    <xdr:from>
      <xdr:col>2</xdr:col>
      <xdr:colOff>376452</xdr:colOff>
      <xdr:row>41</xdr:row>
      <xdr:rowOff>116414</xdr:rowOff>
    </xdr:from>
    <xdr:to>
      <xdr:col>3</xdr:col>
      <xdr:colOff>444499</xdr:colOff>
      <xdr:row>44</xdr:row>
      <xdr:rowOff>50800</xdr:rowOff>
    </xdr:to>
    <xdr:sp macro="" textlink="">
      <xdr:nvSpPr>
        <xdr:cNvPr id="48" name="TextBox 70">
          <a:hlinkClick xmlns:r="http://schemas.openxmlformats.org/officeDocument/2006/relationships" r:id="rId10"/>
          <a:extLst>
            <a:ext uri="{FF2B5EF4-FFF2-40B4-BE49-F238E27FC236}">
              <a16:creationId xmlns:a16="http://schemas.microsoft.com/office/drawing/2014/main" id="{A033901A-0014-4658-B477-13FF13B952E9}"/>
            </a:ext>
          </a:extLst>
        </xdr:cNvPr>
        <xdr:cNvSpPr txBox="1"/>
      </xdr:nvSpPr>
      <xdr:spPr bwMode="auto">
        <a:xfrm>
          <a:off x="1976652" y="76221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10</a:t>
          </a:r>
        </a:p>
      </xdr:txBody>
    </xdr:sp>
    <xdr:clientData/>
  </xdr:twoCellAnchor>
  <xdr:twoCellAnchor>
    <xdr:from>
      <xdr:col>1</xdr:col>
      <xdr:colOff>503452</xdr:colOff>
      <xdr:row>30</xdr:row>
      <xdr:rowOff>2114</xdr:rowOff>
    </xdr:from>
    <xdr:to>
      <xdr:col>2</xdr:col>
      <xdr:colOff>571499</xdr:colOff>
      <xdr:row>32</xdr:row>
      <xdr:rowOff>127000</xdr:rowOff>
    </xdr:to>
    <xdr:sp macro="" textlink="">
      <xdr:nvSpPr>
        <xdr:cNvPr id="49" name="TextBox 70">
          <a:hlinkClick xmlns:r="http://schemas.openxmlformats.org/officeDocument/2006/relationships" r:id="rId7"/>
          <a:extLst>
            <a:ext uri="{FF2B5EF4-FFF2-40B4-BE49-F238E27FC236}">
              <a16:creationId xmlns:a16="http://schemas.microsoft.com/office/drawing/2014/main" id="{D3E30B85-7A37-4538-9AC1-09B355153B1D}"/>
            </a:ext>
          </a:extLst>
        </xdr:cNvPr>
        <xdr:cNvSpPr txBox="1"/>
      </xdr:nvSpPr>
      <xdr:spPr bwMode="auto">
        <a:xfrm>
          <a:off x="1303552" y="54821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11</a:t>
          </a:r>
        </a:p>
      </xdr:txBody>
    </xdr:sp>
    <xdr:clientData/>
  </xdr:twoCellAnchor>
  <xdr:twoCellAnchor>
    <xdr:from>
      <xdr:col>2</xdr:col>
      <xdr:colOff>168049</xdr:colOff>
      <xdr:row>15</xdr:row>
      <xdr:rowOff>132174</xdr:rowOff>
    </xdr:from>
    <xdr:to>
      <xdr:col>3</xdr:col>
      <xdr:colOff>236096</xdr:colOff>
      <xdr:row>17</xdr:row>
      <xdr:rowOff>265016</xdr:rowOff>
    </xdr:to>
    <xdr:sp macro="" textlink="">
      <xdr:nvSpPr>
        <xdr:cNvPr id="50" name="TextBox 70">
          <a:hlinkClick xmlns:r="http://schemas.openxmlformats.org/officeDocument/2006/relationships" r:id="rId6"/>
          <a:extLst>
            <a:ext uri="{FF2B5EF4-FFF2-40B4-BE49-F238E27FC236}">
              <a16:creationId xmlns:a16="http://schemas.microsoft.com/office/drawing/2014/main" id="{00743BA0-E408-4271-8459-D7B6267A2BA4}"/>
            </a:ext>
          </a:extLst>
        </xdr:cNvPr>
        <xdr:cNvSpPr txBox="1"/>
      </xdr:nvSpPr>
      <xdr:spPr bwMode="auto">
        <a:xfrm>
          <a:off x="1768249" y="2767424"/>
          <a:ext cx="868147" cy="501142"/>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12</a:t>
          </a:r>
        </a:p>
      </xdr:txBody>
    </xdr:sp>
    <xdr:clientData/>
  </xdr:twoCellAnchor>
  <xdr:twoCellAnchor>
    <xdr:from>
      <xdr:col>4</xdr:col>
      <xdr:colOff>579652</xdr:colOff>
      <xdr:row>9</xdr:row>
      <xdr:rowOff>40214</xdr:rowOff>
    </xdr:from>
    <xdr:to>
      <xdr:col>5</xdr:col>
      <xdr:colOff>647699</xdr:colOff>
      <xdr:row>11</xdr:row>
      <xdr:rowOff>165100</xdr:rowOff>
    </xdr:to>
    <xdr:sp macro="" textlink="">
      <xdr:nvSpPr>
        <xdr:cNvPr id="51" name="TextBox 70">
          <a:hlinkClick xmlns:r="http://schemas.openxmlformats.org/officeDocument/2006/relationships" r:id="rId9"/>
          <a:extLst>
            <a:ext uri="{FF2B5EF4-FFF2-40B4-BE49-F238E27FC236}">
              <a16:creationId xmlns:a16="http://schemas.microsoft.com/office/drawing/2014/main" id="{C9A337D0-12F2-4FAB-9970-FD37050D9A9D}"/>
            </a:ext>
          </a:extLst>
        </xdr:cNvPr>
        <xdr:cNvSpPr txBox="1"/>
      </xdr:nvSpPr>
      <xdr:spPr bwMode="auto">
        <a:xfrm>
          <a:off x="3780052" y="15705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13</a:t>
          </a:r>
        </a:p>
      </xdr:txBody>
    </xdr:sp>
    <xdr:clientData/>
  </xdr:twoCellAnchor>
  <xdr:twoCellAnchor>
    <xdr:from>
      <xdr:col>4</xdr:col>
      <xdr:colOff>777859</xdr:colOff>
      <xdr:row>57</xdr:row>
      <xdr:rowOff>65402</xdr:rowOff>
    </xdr:from>
    <xdr:to>
      <xdr:col>7</xdr:col>
      <xdr:colOff>778451</xdr:colOff>
      <xdr:row>70</xdr:row>
      <xdr:rowOff>87348</xdr:rowOff>
    </xdr:to>
    <xdr:sp macro="" textlink="">
      <xdr:nvSpPr>
        <xdr:cNvPr id="52" name="Lágrima 184">
          <a:hlinkClick xmlns:r="http://schemas.openxmlformats.org/officeDocument/2006/relationships" r:id="rId13"/>
          <a:extLst>
            <a:ext uri="{FF2B5EF4-FFF2-40B4-BE49-F238E27FC236}">
              <a16:creationId xmlns:a16="http://schemas.microsoft.com/office/drawing/2014/main" id="{E679010A-C7A9-41C4-8C7F-3A17B5A3B6D4}"/>
            </a:ext>
          </a:extLst>
        </xdr:cNvPr>
        <xdr:cNvSpPr/>
      </xdr:nvSpPr>
      <xdr:spPr>
        <a:xfrm rot="9157431">
          <a:off x="3978259" y="10333352"/>
          <a:ext cx="2400892" cy="2415896"/>
        </a:xfrm>
        <a:prstGeom prst="teardrop">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6</xdr:col>
      <xdr:colOff>17537</xdr:colOff>
      <xdr:row>59</xdr:row>
      <xdr:rowOff>167570</xdr:rowOff>
    </xdr:from>
    <xdr:to>
      <xdr:col>7</xdr:col>
      <xdr:colOff>85585</xdr:colOff>
      <xdr:row>62</xdr:row>
      <xdr:rowOff>101956</xdr:rowOff>
    </xdr:to>
    <xdr:sp macro="" textlink="">
      <xdr:nvSpPr>
        <xdr:cNvPr id="53" name="TextBox 70">
          <a:hlinkClick xmlns:r="http://schemas.openxmlformats.org/officeDocument/2006/relationships" r:id="rId13"/>
          <a:extLst>
            <a:ext uri="{FF2B5EF4-FFF2-40B4-BE49-F238E27FC236}">
              <a16:creationId xmlns:a16="http://schemas.microsoft.com/office/drawing/2014/main" id="{20B03583-1A74-4757-A048-6810C4E22FC2}"/>
            </a:ext>
          </a:extLst>
        </xdr:cNvPr>
        <xdr:cNvSpPr txBox="1"/>
      </xdr:nvSpPr>
      <xdr:spPr bwMode="auto">
        <a:xfrm>
          <a:off x="4818137" y="10803820"/>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08</a:t>
          </a:r>
        </a:p>
      </xdr:txBody>
    </xdr:sp>
    <xdr:clientData/>
  </xdr:twoCellAnchor>
  <xdr:twoCellAnchor>
    <xdr:from>
      <xdr:col>5</xdr:col>
      <xdr:colOff>701875</xdr:colOff>
      <xdr:row>63</xdr:row>
      <xdr:rowOff>67121</xdr:rowOff>
    </xdr:from>
    <xdr:to>
      <xdr:col>7</xdr:col>
      <xdr:colOff>43436</xdr:colOff>
      <xdr:row>63</xdr:row>
      <xdr:rowOff>67121</xdr:rowOff>
    </xdr:to>
    <xdr:cxnSp macro="">
      <xdr:nvCxnSpPr>
        <xdr:cNvPr id="54" name="Straight Connector 72">
          <a:extLst>
            <a:ext uri="{FF2B5EF4-FFF2-40B4-BE49-F238E27FC236}">
              <a16:creationId xmlns:a16="http://schemas.microsoft.com/office/drawing/2014/main" id="{3766BC4A-A40C-46D8-B036-815BDA94F8B7}"/>
            </a:ext>
          </a:extLst>
        </xdr:cNvPr>
        <xdr:cNvCxnSpPr/>
      </xdr:nvCxnSpPr>
      <xdr:spPr bwMode="auto">
        <a:xfrm>
          <a:off x="4702375" y="11439971"/>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167369</xdr:colOff>
      <xdr:row>63</xdr:row>
      <xdr:rowOff>75586</xdr:rowOff>
    </xdr:from>
    <xdr:to>
      <xdr:col>7</xdr:col>
      <xdr:colOff>566144</xdr:colOff>
      <xdr:row>67</xdr:row>
      <xdr:rowOff>3828</xdr:rowOff>
    </xdr:to>
    <xdr:sp macro="" textlink="">
      <xdr:nvSpPr>
        <xdr:cNvPr id="55" name="TextBox 121">
          <a:hlinkClick xmlns:r="http://schemas.openxmlformats.org/officeDocument/2006/relationships" r:id="rId13"/>
          <a:extLst>
            <a:ext uri="{FF2B5EF4-FFF2-40B4-BE49-F238E27FC236}">
              <a16:creationId xmlns:a16="http://schemas.microsoft.com/office/drawing/2014/main" id="{63991D74-D68A-4D8A-92A8-7273D01C2266}"/>
            </a:ext>
          </a:extLst>
        </xdr:cNvPr>
        <xdr:cNvSpPr txBox="1"/>
      </xdr:nvSpPr>
      <xdr:spPr bwMode="auto">
        <a:xfrm>
          <a:off x="4167869" y="11448436"/>
          <a:ext cx="1998975"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Incentivos Institucionales</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746125</xdr:colOff>
      <xdr:row>12</xdr:row>
      <xdr:rowOff>118285</xdr:rowOff>
    </xdr:from>
    <xdr:to>
      <xdr:col>7</xdr:col>
      <xdr:colOff>2132265</xdr:colOff>
      <xdr:row>39</xdr:row>
      <xdr:rowOff>48719</xdr:rowOff>
    </xdr:to>
    <xdr:pic>
      <xdr:nvPicPr>
        <xdr:cNvPr id="2" name="Imagen 1">
          <a:hlinkClick xmlns:r="http://schemas.openxmlformats.org/officeDocument/2006/relationships" r:id="rId1"/>
          <a:extLst>
            <a:ext uri="{FF2B5EF4-FFF2-40B4-BE49-F238E27FC236}">
              <a16:creationId xmlns:a16="http://schemas.microsoft.com/office/drawing/2014/main" id="{B6486E28-817D-48D1-93CF-C6AD9FC025E2}"/>
            </a:ext>
          </a:extLst>
        </xdr:cNvPr>
        <xdr:cNvPicPr>
          <a:picLocks noChangeAspect="1"/>
        </xdr:cNvPicPr>
      </xdr:nvPicPr>
      <xdr:blipFill>
        <a:blip xmlns:r="http://schemas.openxmlformats.org/officeDocument/2006/relationships" r:embed="rId2"/>
        <a:stretch>
          <a:fillRect/>
        </a:stretch>
      </xdr:blipFill>
      <xdr:spPr>
        <a:xfrm>
          <a:off x="847725" y="3629835"/>
          <a:ext cx="16359440" cy="5169184"/>
        </a:xfrm>
        <a:prstGeom prst="rect">
          <a:avLst/>
        </a:prstGeom>
      </xdr:spPr>
    </xdr:pic>
    <xdr:clientData/>
  </xdr:twoCellAnchor>
  <xdr:twoCellAnchor>
    <xdr:from>
      <xdr:col>4</xdr:col>
      <xdr:colOff>850900</xdr:colOff>
      <xdr:row>27</xdr:row>
      <xdr:rowOff>132045</xdr:rowOff>
    </xdr:from>
    <xdr:to>
      <xdr:col>7</xdr:col>
      <xdr:colOff>1841499</xdr:colOff>
      <xdr:row>31</xdr:row>
      <xdr:rowOff>139700</xdr:rowOff>
    </xdr:to>
    <xdr:sp macro="" textlink="">
      <xdr:nvSpPr>
        <xdr:cNvPr id="3" name="Rectángulo: esquinas redondeadas 2">
          <a:extLst>
            <a:ext uri="{FF2B5EF4-FFF2-40B4-BE49-F238E27FC236}">
              <a16:creationId xmlns:a16="http://schemas.microsoft.com/office/drawing/2014/main" id="{43F474C4-0D47-4E58-AA49-2AD024702A6E}"/>
            </a:ext>
          </a:extLst>
        </xdr:cNvPr>
        <xdr:cNvSpPr/>
      </xdr:nvSpPr>
      <xdr:spPr>
        <a:xfrm>
          <a:off x="8420100" y="6037545"/>
          <a:ext cx="6134099" cy="718855"/>
        </a:xfrm>
        <a:prstGeom prst="roundRect">
          <a:avLst/>
        </a:prstGeom>
        <a:noFill/>
        <a:ln w="76200"/>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2</xdr:col>
      <xdr:colOff>1079500</xdr:colOff>
      <xdr:row>0</xdr:row>
      <xdr:rowOff>0</xdr:rowOff>
    </xdr:from>
    <xdr:to>
      <xdr:col>3</xdr:col>
      <xdr:colOff>2667000</xdr:colOff>
      <xdr:row>10</xdr:row>
      <xdr:rowOff>456330</xdr:rowOff>
    </xdr:to>
    <xdr:pic>
      <xdr:nvPicPr>
        <xdr:cNvPr id="4" name="Imagen 3">
          <a:hlinkClick xmlns:r="http://schemas.openxmlformats.org/officeDocument/2006/relationships" r:id="rId3"/>
          <a:extLst>
            <a:ext uri="{FF2B5EF4-FFF2-40B4-BE49-F238E27FC236}">
              <a16:creationId xmlns:a16="http://schemas.microsoft.com/office/drawing/2014/main" id="{9FC3BC93-D8A0-45B4-8F9E-2BA7F9C2CBD3}"/>
            </a:ext>
          </a:extLst>
        </xdr:cNvPr>
        <xdr:cNvPicPr>
          <a:picLocks noChangeAspect="1"/>
        </xdr:cNvPicPr>
      </xdr:nvPicPr>
      <xdr:blipFill>
        <a:blip xmlns:r="http://schemas.openxmlformats.org/officeDocument/2006/relationships" r:embed="rId4"/>
        <a:stretch>
          <a:fillRect/>
        </a:stretch>
      </xdr:blipFill>
      <xdr:spPr>
        <a:xfrm>
          <a:off x="1778000" y="0"/>
          <a:ext cx="4610100" cy="2475630"/>
        </a:xfrm>
        <a:prstGeom prst="rect">
          <a:avLst/>
        </a:prstGeom>
      </xdr:spPr>
    </xdr:pic>
    <xdr:clientData/>
  </xdr:twoCellAnchor>
  <xdr:oneCellAnchor>
    <xdr:from>
      <xdr:col>4</xdr:col>
      <xdr:colOff>349249</xdr:colOff>
      <xdr:row>2</xdr:row>
      <xdr:rowOff>28574</xdr:rowOff>
    </xdr:from>
    <xdr:ext cx="4578905" cy="758825"/>
    <xdr:pic>
      <xdr:nvPicPr>
        <xdr:cNvPr id="5" name="Imagen 4">
          <a:extLst>
            <a:ext uri="{FF2B5EF4-FFF2-40B4-BE49-F238E27FC236}">
              <a16:creationId xmlns:a16="http://schemas.microsoft.com/office/drawing/2014/main" id="{9AB3CC33-3E01-43EF-8F20-0E7F651E2DAC}"/>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1139" t="33191" r="1194" b="32311"/>
        <a:stretch/>
      </xdr:blipFill>
      <xdr:spPr>
        <a:xfrm>
          <a:off x="8515349" y="409574"/>
          <a:ext cx="4578905" cy="758825"/>
        </a:xfrm>
        <a:prstGeom prst="rect">
          <a:avLst/>
        </a:prstGeom>
      </xdr:spPr>
    </xdr:pic>
    <xdr:clientData/>
  </xdr:oneCellAnchor>
  <xdr:twoCellAnchor editAs="oneCell">
    <xdr:from>
      <xdr:col>4</xdr:col>
      <xdr:colOff>419100</xdr:colOff>
      <xdr:row>8</xdr:row>
      <xdr:rowOff>25400</xdr:rowOff>
    </xdr:from>
    <xdr:to>
      <xdr:col>6</xdr:col>
      <xdr:colOff>1293158</xdr:colOff>
      <xdr:row>10</xdr:row>
      <xdr:rowOff>292100</xdr:rowOff>
    </xdr:to>
    <xdr:pic>
      <xdr:nvPicPr>
        <xdr:cNvPr id="7" name="Imagen 6">
          <a:extLst>
            <a:ext uri="{FF2B5EF4-FFF2-40B4-BE49-F238E27FC236}">
              <a16:creationId xmlns:a16="http://schemas.microsoft.com/office/drawing/2014/main" id="{B4D03994-C5C3-40BE-92E4-B863BAA78103}"/>
            </a:ext>
          </a:extLst>
        </xdr:cNvPr>
        <xdr:cNvPicPr>
          <a:picLocks noChangeAspect="1"/>
        </xdr:cNvPicPr>
      </xdr:nvPicPr>
      <xdr:blipFill>
        <a:blip xmlns:r="http://schemas.openxmlformats.org/officeDocument/2006/relationships" r:embed="rId6"/>
        <a:stretch>
          <a:fillRect/>
        </a:stretch>
      </xdr:blipFill>
      <xdr:spPr>
        <a:xfrm>
          <a:off x="8585200" y="1536700"/>
          <a:ext cx="4557058" cy="7747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50799</xdr:colOff>
      <xdr:row>1</xdr:row>
      <xdr:rowOff>142874</xdr:rowOff>
    </xdr:from>
    <xdr:to>
      <xdr:col>3</xdr:col>
      <xdr:colOff>3175</xdr:colOff>
      <xdr:row>12</xdr:row>
      <xdr:rowOff>52981</xdr:rowOff>
    </xdr:to>
    <xdr:pic>
      <xdr:nvPicPr>
        <xdr:cNvPr id="2" name="Imagen 1">
          <a:hlinkClick xmlns:r="http://schemas.openxmlformats.org/officeDocument/2006/relationships" r:id="rId1"/>
          <a:extLst>
            <a:ext uri="{FF2B5EF4-FFF2-40B4-BE49-F238E27FC236}">
              <a16:creationId xmlns:a16="http://schemas.microsoft.com/office/drawing/2014/main" id="{8EB420D4-9DDD-4CB5-A8C3-B24E4B1A732A}"/>
            </a:ext>
          </a:extLst>
        </xdr:cNvPr>
        <xdr:cNvPicPr>
          <a:picLocks noChangeAspect="1"/>
        </xdr:cNvPicPr>
      </xdr:nvPicPr>
      <xdr:blipFill>
        <a:blip xmlns:r="http://schemas.openxmlformats.org/officeDocument/2006/relationships" r:embed="rId2"/>
        <a:stretch>
          <a:fillRect/>
        </a:stretch>
      </xdr:blipFill>
      <xdr:spPr>
        <a:xfrm>
          <a:off x="152399" y="333374"/>
          <a:ext cx="3914776" cy="2018307"/>
        </a:xfrm>
        <a:prstGeom prst="rect">
          <a:avLst/>
        </a:prstGeom>
      </xdr:spPr>
    </xdr:pic>
    <xdr:clientData/>
  </xdr:twoCellAnchor>
  <xdr:oneCellAnchor>
    <xdr:from>
      <xdr:col>3</xdr:col>
      <xdr:colOff>31750</xdr:colOff>
      <xdr:row>2</xdr:row>
      <xdr:rowOff>158750</xdr:rowOff>
    </xdr:from>
    <xdr:ext cx="3448548" cy="571500"/>
    <xdr:pic>
      <xdr:nvPicPr>
        <xdr:cNvPr id="3" name="Imagen 2">
          <a:extLst>
            <a:ext uri="{FF2B5EF4-FFF2-40B4-BE49-F238E27FC236}">
              <a16:creationId xmlns:a16="http://schemas.microsoft.com/office/drawing/2014/main" id="{7461B213-851A-4CA4-9F84-88F084C2A24E}"/>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4095750" y="520700"/>
          <a:ext cx="3448548" cy="571500"/>
        </a:xfrm>
        <a:prstGeom prst="rect">
          <a:avLst/>
        </a:prstGeom>
      </xdr:spPr>
    </xdr:pic>
    <xdr:clientData/>
  </xdr:oneCellAnchor>
  <xdr:twoCellAnchor editAs="oneCell">
    <xdr:from>
      <xdr:col>3</xdr:col>
      <xdr:colOff>101600</xdr:colOff>
      <xdr:row>8</xdr:row>
      <xdr:rowOff>139700</xdr:rowOff>
    </xdr:from>
    <xdr:to>
      <xdr:col>4</xdr:col>
      <xdr:colOff>0</xdr:colOff>
      <xdr:row>10</xdr:row>
      <xdr:rowOff>299212</xdr:rowOff>
    </xdr:to>
    <xdr:pic>
      <xdr:nvPicPr>
        <xdr:cNvPr id="5" name="Imagen 4">
          <a:extLst>
            <a:ext uri="{FF2B5EF4-FFF2-40B4-BE49-F238E27FC236}">
              <a16:creationId xmlns:a16="http://schemas.microsoft.com/office/drawing/2014/main" id="{964347B4-D4E7-42BB-984F-D44CA3134478}"/>
            </a:ext>
          </a:extLst>
        </xdr:cNvPr>
        <xdr:cNvPicPr>
          <a:picLocks noChangeAspect="1"/>
        </xdr:cNvPicPr>
      </xdr:nvPicPr>
      <xdr:blipFill>
        <a:blip xmlns:r="http://schemas.openxmlformats.org/officeDocument/2006/relationships" r:embed="rId4"/>
        <a:stretch>
          <a:fillRect/>
        </a:stretch>
      </xdr:blipFill>
      <xdr:spPr>
        <a:xfrm>
          <a:off x="4165600" y="1574800"/>
          <a:ext cx="3403600" cy="57861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1392162</xdr:colOff>
      <xdr:row>0</xdr:row>
      <xdr:rowOff>103414</xdr:rowOff>
    </xdr:from>
    <xdr:to>
      <xdr:col>3</xdr:col>
      <xdr:colOff>3455912</xdr:colOff>
      <xdr:row>12</xdr:row>
      <xdr:rowOff>141514</xdr:rowOff>
    </xdr:to>
    <xdr:pic>
      <xdr:nvPicPr>
        <xdr:cNvPr id="2" name="Imagen 1">
          <a:hlinkClick xmlns:r="http://schemas.openxmlformats.org/officeDocument/2006/relationships" r:id="rId1"/>
          <a:extLst>
            <a:ext uri="{FF2B5EF4-FFF2-40B4-BE49-F238E27FC236}">
              <a16:creationId xmlns:a16="http://schemas.microsoft.com/office/drawing/2014/main" id="{B7B6AE91-975B-4311-9A45-8F749F1659FC}"/>
            </a:ext>
          </a:extLst>
        </xdr:cNvPr>
        <xdr:cNvPicPr>
          <a:picLocks noChangeAspect="1"/>
        </xdr:cNvPicPr>
      </xdr:nvPicPr>
      <xdr:blipFill>
        <a:blip xmlns:r="http://schemas.openxmlformats.org/officeDocument/2006/relationships" r:embed="rId2"/>
        <a:stretch>
          <a:fillRect/>
        </a:stretch>
      </xdr:blipFill>
      <xdr:spPr>
        <a:xfrm>
          <a:off x="2272091" y="103414"/>
          <a:ext cx="4150178" cy="2242457"/>
        </a:xfrm>
        <a:prstGeom prst="rect">
          <a:avLst/>
        </a:prstGeom>
      </xdr:spPr>
    </xdr:pic>
    <xdr:clientData/>
  </xdr:twoCellAnchor>
  <xdr:oneCellAnchor>
    <xdr:from>
      <xdr:col>4</xdr:col>
      <xdr:colOff>222250</xdr:colOff>
      <xdr:row>3</xdr:row>
      <xdr:rowOff>15875</xdr:rowOff>
    </xdr:from>
    <xdr:ext cx="3448548" cy="571500"/>
    <xdr:pic>
      <xdr:nvPicPr>
        <xdr:cNvPr id="3" name="Imagen 2">
          <a:extLst>
            <a:ext uri="{FF2B5EF4-FFF2-40B4-BE49-F238E27FC236}">
              <a16:creationId xmlns:a16="http://schemas.microsoft.com/office/drawing/2014/main" id="{5FD855E0-7907-4D1B-9C4D-A462FC10F96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5441950" y="549275"/>
          <a:ext cx="3448548" cy="571500"/>
        </a:xfrm>
        <a:prstGeom prst="rect">
          <a:avLst/>
        </a:prstGeom>
      </xdr:spPr>
    </xdr:pic>
    <xdr:clientData/>
  </xdr:oneCellAnchor>
  <xdr:twoCellAnchor editAs="oneCell">
    <xdr:from>
      <xdr:col>4</xdr:col>
      <xdr:colOff>199571</xdr:colOff>
      <xdr:row>8</xdr:row>
      <xdr:rowOff>63501</xdr:rowOff>
    </xdr:from>
    <xdr:to>
      <xdr:col>4</xdr:col>
      <xdr:colOff>3757675</xdr:colOff>
      <xdr:row>11</xdr:row>
      <xdr:rowOff>63500</xdr:rowOff>
    </xdr:to>
    <xdr:pic>
      <xdr:nvPicPr>
        <xdr:cNvPr id="5" name="Imagen 4">
          <a:extLst>
            <a:ext uri="{FF2B5EF4-FFF2-40B4-BE49-F238E27FC236}">
              <a16:creationId xmlns:a16="http://schemas.microsoft.com/office/drawing/2014/main" id="{CFA6165C-EE17-41F4-ABFA-0E11BB4D6FDE}"/>
            </a:ext>
          </a:extLst>
        </xdr:cNvPr>
        <xdr:cNvPicPr>
          <a:picLocks noChangeAspect="1"/>
        </xdr:cNvPicPr>
      </xdr:nvPicPr>
      <xdr:blipFill>
        <a:blip xmlns:r="http://schemas.openxmlformats.org/officeDocument/2006/relationships" r:embed="rId4"/>
        <a:stretch>
          <a:fillRect/>
        </a:stretch>
      </xdr:blipFill>
      <xdr:spPr>
        <a:xfrm>
          <a:off x="9189357" y="1460501"/>
          <a:ext cx="3681929" cy="6259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7</xdr:col>
      <xdr:colOff>0</xdr:colOff>
      <xdr:row>0</xdr:row>
      <xdr:rowOff>0</xdr:rowOff>
    </xdr:from>
    <xdr:ext cx="304800" cy="309130"/>
    <xdr:sp macro="" textlink="">
      <xdr:nvSpPr>
        <xdr:cNvPr id="2" name="AutoShape 1">
          <a:extLst>
            <a:ext uri="{FF2B5EF4-FFF2-40B4-BE49-F238E27FC236}">
              <a16:creationId xmlns:a16="http://schemas.microsoft.com/office/drawing/2014/main" id="{DAEA64E9-F44C-428E-8AF2-C4D09646A249}"/>
            </a:ext>
          </a:extLst>
        </xdr:cNvPr>
        <xdr:cNvSpPr>
          <a:spLocks noChangeAspect="1" noChangeArrowheads="1"/>
        </xdr:cNvSpPr>
      </xdr:nvSpPr>
      <xdr:spPr bwMode="auto">
        <a:xfrm>
          <a:off x="10877550" y="0"/>
          <a:ext cx="304800" cy="309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0</xdr:row>
      <xdr:rowOff>0</xdr:rowOff>
    </xdr:from>
    <xdr:ext cx="304800" cy="309130"/>
    <xdr:sp macro="" textlink="">
      <xdr:nvSpPr>
        <xdr:cNvPr id="2" name="AutoShape 1">
          <a:extLst>
            <a:ext uri="{FF2B5EF4-FFF2-40B4-BE49-F238E27FC236}">
              <a16:creationId xmlns:a16="http://schemas.microsoft.com/office/drawing/2014/main" id="{3EFE50E8-C4ED-4031-965E-460CD89B27D6}"/>
            </a:ext>
          </a:extLst>
        </xdr:cNvPr>
        <xdr:cNvSpPr>
          <a:spLocks noChangeAspect="1" noChangeArrowheads="1"/>
        </xdr:cNvSpPr>
      </xdr:nvSpPr>
      <xdr:spPr bwMode="auto">
        <a:xfrm>
          <a:off x="8839200" y="0"/>
          <a:ext cx="304800" cy="309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43618</xdr:colOff>
      <xdr:row>0</xdr:row>
      <xdr:rowOff>232901</xdr:rowOff>
    </xdr:from>
    <xdr:ext cx="2937239" cy="486765"/>
    <xdr:pic>
      <xdr:nvPicPr>
        <xdr:cNvPr id="3" name="Imagen 3">
          <a:extLst>
            <a:ext uri="{FF2B5EF4-FFF2-40B4-BE49-F238E27FC236}">
              <a16:creationId xmlns:a16="http://schemas.microsoft.com/office/drawing/2014/main" id="{35186C24-D3F4-47A8-9891-3616F4020FB2}"/>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39" t="33191" r="1194" b="32311"/>
        <a:stretch/>
      </xdr:blipFill>
      <xdr:spPr>
        <a:xfrm>
          <a:off x="4213451" y="232901"/>
          <a:ext cx="2937239" cy="486765"/>
        </a:xfrm>
        <a:prstGeom prst="rect">
          <a:avLst/>
        </a:prstGeom>
      </xdr:spPr>
    </xdr:pic>
    <xdr:clientData/>
  </xdr:oneCellAnchor>
  <xdr:twoCellAnchor editAs="oneCell">
    <xdr:from>
      <xdr:col>0</xdr:col>
      <xdr:colOff>52918</xdr:colOff>
      <xdr:row>0</xdr:row>
      <xdr:rowOff>148167</xdr:rowOff>
    </xdr:from>
    <xdr:to>
      <xdr:col>2</xdr:col>
      <xdr:colOff>2071721</xdr:colOff>
      <xdr:row>2</xdr:row>
      <xdr:rowOff>158751</xdr:rowOff>
    </xdr:to>
    <xdr:pic>
      <xdr:nvPicPr>
        <xdr:cNvPr id="5" name="Imagen 4">
          <a:extLst>
            <a:ext uri="{FF2B5EF4-FFF2-40B4-BE49-F238E27FC236}">
              <a16:creationId xmlns:a16="http://schemas.microsoft.com/office/drawing/2014/main" id="{727BC08A-C1A3-063C-0AED-55CC9B73D04A}"/>
            </a:ext>
          </a:extLst>
        </xdr:cNvPr>
        <xdr:cNvPicPr>
          <a:picLocks noChangeAspect="1"/>
        </xdr:cNvPicPr>
      </xdr:nvPicPr>
      <xdr:blipFill>
        <a:blip xmlns:r="http://schemas.openxmlformats.org/officeDocument/2006/relationships" r:embed="rId2"/>
        <a:stretch>
          <a:fillRect/>
        </a:stretch>
      </xdr:blipFill>
      <xdr:spPr>
        <a:xfrm>
          <a:off x="52918" y="148167"/>
          <a:ext cx="4046570" cy="6879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34635</xdr:colOff>
      <xdr:row>13</xdr:row>
      <xdr:rowOff>295371</xdr:rowOff>
    </xdr:from>
    <xdr:to>
      <xdr:col>4</xdr:col>
      <xdr:colOff>2183995</xdr:colOff>
      <xdr:row>17</xdr:row>
      <xdr:rowOff>1007237</xdr:rowOff>
    </xdr:to>
    <xdr:pic>
      <xdr:nvPicPr>
        <xdr:cNvPr id="2" name="Imagen 1">
          <a:extLst>
            <a:ext uri="{FF2B5EF4-FFF2-40B4-BE49-F238E27FC236}">
              <a16:creationId xmlns:a16="http://schemas.microsoft.com/office/drawing/2014/main" id="{7FC5F5B0-8F91-482B-9584-468ECF6B8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235" y="9725121"/>
          <a:ext cx="16155555" cy="72104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150015</xdr:colOff>
      <xdr:row>0</xdr:row>
      <xdr:rowOff>0</xdr:rowOff>
    </xdr:from>
    <xdr:to>
      <xdr:col>1</xdr:col>
      <xdr:colOff>5188127</xdr:colOff>
      <xdr:row>5</xdr:row>
      <xdr:rowOff>563365</xdr:rowOff>
    </xdr:to>
    <xdr:pic>
      <xdr:nvPicPr>
        <xdr:cNvPr id="3" name="Imagen 2">
          <a:hlinkClick xmlns:r="http://schemas.openxmlformats.org/officeDocument/2006/relationships" r:id="rId2"/>
          <a:extLst>
            <a:ext uri="{FF2B5EF4-FFF2-40B4-BE49-F238E27FC236}">
              <a16:creationId xmlns:a16="http://schemas.microsoft.com/office/drawing/2014/main" id="{78C0CEEF-B4DE-4DC6-B85C-2F15FCB8777B}"/>
            </a:ext>
          </a:extLst>
        </xdr:cNvPr>
        <xdr:cNvPicPr>
          <a:picLocks noChangeAspect="1"/>
        </xdr:cNvPicPr>
      </xdr:nvPicPr>
      <xdr:blipFill>
        <a:blip xmlns:r="http://schemas.openxmlformats.org/officeDocument/2006/relationships" r:embed="rId3"/>
        <a:stretch>
          <a:fillRect/>
        </a:stretch>
      </xdr:blipFill>
      <xdr:spPr>
        <a:xfrm>
          <a:off x="251615" y="0"/>
          <a:ext cx="5036207" cy="2698870"/>
        </a:xfrm>
        <a:prstGeom prst="rect">
          <a:avLst/>
        </a:prstGeom>
      </xdr:spPr>
    </xdr:pic>
    <xdr:clientData/>
  </xdr:twoCellAnchor>
  <xdr:oneCellAnchor>
    <xdr:from>
      <xdr:col>2</xdr:col>
      <xdr:colOff>567446</xdr:colOff>
      <xdr:row>1</xdr:row>
      <xdr:rowOff>215292</xdr:rowOff>
    </xdr:from>
    <xdr:ext cx="4810033" cy="797128"/>
    <xdr:pic>
      <xdr:nvPicPr>
        <xdr:cNvPr id="6" name="Imagen 3">
          <a:extLst>
            <a:ext uri="{FF2B5EF4-FFF2-40B4-BE49-F238E27FC236}">
              <a16:creationId xmlns:a16="http://schemas.microsoft.com/office/drawing/2014/main" id="{3FA11C62-94AD-4592-A67C-DC7EF46EF0E6}"/>
            </a:ext>
            <a:ext uri="{147F2762-F138-4A5C-976F-8EAC2B608ADB}">
              <a16:predDERef xmlns:a16="http://schemas.microsoft.com/office/drawing/2014/main" pred="{78C0CEEF-B4DE-4DC6-B85C-2F15FCB8777B}"/>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139" t="33191" r="1194" b="32311"/>
        <a:stretch/>
      </xdr:blipFill>
      <xdr:spPr>
        <a:xfrm>
          <a:off x="6863471" y="824892"/>
          <a:ext cx="4810033" cy="797128"/>
        </a:xfrm>
        <a:prstGeom prst="rect">
          <a:avLst/>
        </a:prstGeom>
      </xdr:spPr>
    </xdr:pic>
    <xdr:clientData/>
  </xdr:oneCellAnchor>
  <xdr:twoCellAnchor editAs="oneCell">
    <xdr:from>
      <xdr:col>2</xdr:col>
      <xdr:colOff>635000</xdr:colOff>
      <xdr:row>4</xdr:row>
      <xdr:rowOff>63501</xdr:rowOff>
    </xdr:from>
    <xdr:to>
      <xdr:col>2</xdr:col>
      <xdr:colOff>5540376</xdr:colOff>
      <xdr:row>5</xdr:row>
      <xdr:rowOff>707232</xdr:rowOff>
    </xdr:to>
    <xdr:pic>
      <xdr:nvPicPr>
        <xdr:cNvPr id="4" name="Imagen 3">
          <a:extLst>
            <a:ext uri="{FF2B5EF4-FFF2-40B4-BE49-F238E27FC236}">
              <a16:creationId xmlns:a16="http://schemas.microsoft.com/office/drawing/2014/main" id="{350CC08B-0EFD-41C1-AE88-FCABB731BB37}"/>
            </a:ext>
          </a:extLst>
        </xdr:cNvPr>
        <xdr:cNvPicPr>
          <a:picLocks noChangeAspect="1"/>
        </xdr:cNvPicPr>
      </xdr:nvPicPr>
      <xdr:blipFill>
        <a:blip xmlns:r="http://schemas.openxmlformats.org/officeDocument/2006/relationships" r:embed="rId5"/>
        <a:stretch>
          <a:fillRect/>
        </a:stretch>
      </xdr:blipFill>
      <xdr:spPr>
        <a:xfrm>
          <a:off x="7223125" y="2000251"/>
          <a:ext cx="5000626" cy="8501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148773</xdr:colOff>
      <xdr:row>0</xdr:row>
      <xdr:rowOff>0</xdr:rowOff>
    </xdr:from>
    <xdr:to>
      <xdr:col>1</xdr:col>
      <xdr:colOff>2228851</xdr:colOff>
      <xdr:row>6</xdr:row>
      <xdr:rowOff>14412</xdr:rowOff>
    </xdr:to>
    <xdr:pic>
      <xdr:nvPicPr>
        <xdr:cNvPr id="2" name="Imagen 3">
          <a:hlinkClick xmlns:r="http://schemas.openxmlformats.org/officeDocument/2006/relationships" r:id="rId1"/>
          <a:extLst>
            <a:ext uri="{FF2B5EF4-FFF2-40B4-BE49-F238E27FC236}">
              <a16:creationId xmlns:a16="http://schemas.microsoft.com/office/drawing/2014/main" id="{BDA85148-ECBD-42E1-B1CD-D3F971A9BE11}"/>
            </a:ext>
          </a:extLst>
        </xdr:cNvPr>
        <xdr:cNvPicPr>
          <a:picLocks noChangeAspect="1"/>
        </xdr:cNvPicPr>
      </xdr:nvPicPr>
      <xdr:blipFill>
        <a:blip xmlns:r="http://schemas.openxmlformats.org/officeDocument/2006/relationships" r:embed="rId2"/>
        <a:stretch>
          <a:fillRect/>
        </a:stretch>
      </xdr:blipFill>
      <xdr:spPr>
        <a:xfrm>
          <a:off x="148773" y="0"/>
          <a:ext cx="2905578" cy="1538412"/>
        </a:xfrm>
        <a:prstGeom prst="rect">
          <a:avLst/>
        </a:prstGeom>
      </xdr:spPr>
    </xdr:pic>
    <xdr:clientData/>
  </xdr:twoCellAnchor>
  <xdr:oneCellAnchor>
    <xdr:from>
      <xdr:col>2</xdr:col>
      <xdr:colOff>136071</xdr:colOff>
      <xdr:row>0</xdr:row>
      <xdr:rowOff>235857</xdr:rowOff>
    </xdr:from>
    <xdr:ext cx="2846419" cy="471714"/>
    <xdr:pic>
      <xdr:nvPicPr>
        <xdr:cNvPr id="3" name="Imagen 2">
          <a:extLst>
            <a:ext uri="{FF2B5EF4-FFF2-40B4-BE49-F238E27FC236}">
              <a16:creationId xmlns:a16="http://schemas.microsoft.com/office/drawing/2014/main" id="{5BE08600-7305-4D5C-8B52-315FF2FC9C68}"/>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3584121" y="235857"/>
          <a:ext cx="2846419" cy="471714"/>
        </a:xfrm>
        <a:prstGeom prst="rect">
          <a:avLst/>
        </a:prstGeom>
      </xdr:spPr>
    </xdr:pic>
    <xdr:clientData/>
  </xdr:oneCellAnchor>
  <xdr:twoCellAnchor editAs="oneCell">
    <xdr:from>
      <xdr:col>2</xdr:col>
      <xdr:colOff>181428</xdr:colOff>
      <xdr:row>3</xdr:row>
      <xdr:rowOff>163286</xdr:rowOff>
    </xdr:from>
    <xdr:to>
      <xdr:col>2</xdr:col>
      <xdr:colOff>2984499</xdr:colOff>
      <xdr:row>5</xdr:row>
      <xdr:rowOff>131808</xdr:rowOff>
    </xdr:to>
    <xdr:pic>
      <xdr:nvPicPr>
        <xdr:cNvPr id="5" name="Imagen 4">
          <a:extLst>
            <a:ext uri="{FF2B5EF4-FFF2-40B4-BE49-F238E27FC236}">
              <a16:creationId xmlns:a16="http://schemas.microsoft.com/office/drawing/2014/main" id="{49D69396-A622-4E95-A38D-44CB38613EB3}"/>
            </a:ext>
          </a:extLst>
        </xdr:cNvPr>
        <xdr:cNvPicPr>
          <a:picLocks noChangeAspect="1"/>
        </xdr:cNvPicPr>
      </xdr:nvPicPr>
      <xdr:blipFill>
        <a:blip xmlns:r="http://schemas.openxmlformats.org/officeDocument/2006/relationships" r:embed="rId4"/>
        <a:stretch>
          <a:fillRect/>
        </a:stretch>
      </xdr:blipFill>
      <xdr:spPr>
        <a:xfrm>
          <a:off x="6077857" y="925286"/>
          <a:ext cx="2803071" cy="4765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21168</xdr:colOff>
      <xdr:row>0</xdr:row>
      <xdr:rowOff>0</xdr:rowOff>
    </xdr:from>
    <xdr:to>
      <xdr:col>3</xdr:col>
      <xdr:colOff>2802</xdr:colOff>
      <xdr:row>4</xdr:row>
      <xdr:rowOff>1036130</xdr:rowOff>
    </xdr:to>
    <xdr:pic>
      <xdr:nvPicPr>
        <xdr:cNvPr id="5" name="Imagen 1">
          <a:hlinkClick xmlns:r="http://schemas.openxmlformats.org/officeDocument/2006/relationships" r:id="rId1"/>
          <a:extLst>
            <a:ext uri="{FF2B5EF4-FFF2-40B4-BE49-F238E27FC236}">
              <a16:creationId xmlns:a16="http://schemas.microsoft.com/office/drawing/2014/main" id="{ED4740D9-EFF9-48DF-AADA-99C56D3E5868}"/>
            </a:ext>
          </a:extLst>
        </xdr:cNvPr>
        <xdr:cNvPicPr>
          <a:picLocks noChangeAspect="1"/>
        </xdr:cNvPicPr>
      </xdr:nvPicPr>
      <xdr:blipFill>
        <a:blip xmlns:r="http://schemas.openxmlformats.org/officeDocument/2006/relationships" r:embed="rId2"/>
        <a:stretch>
          <a:fillRect/>
        </a:stretch>
      </xdr:blipFill>
      <xdr:spPr>
        <a:xfrm>
          <a:off x="179918" y="0"/>
          <a:ext cx="3594784" cy="1798130"/>
        </a:xfrm>
        <a:prstGeom prst="rect">
          <a:avLst/>
        </a:prstGeom>
      </xdr:spPr>
    </xdr:pic>
    <xdr:clientData/>
  </xdr:twoCellAnchor>
  <xdr:oneCellAnchor>
    <xdr:from>
      <xdr:col>3</xdr:col>
      <xdr:colOff>264583</xdr:colOff>
      <xdr:row>1</xdr:row>
      <xdr:rowOff>190498</xdr:rowOff>
    </xdr:from>
    <xdr:ext cx="3757083" cy="622631"/>
    <xdr:pic>
      <xdr:nvPicPr>
        <xdr:cNvPr id="6" name="Imagen 5">
          <a:extLst>
            <a:ext uri="{FF2B5EF4-FFF2-40B4-BE49-F238E27FC236}">
              <a16:creationId xmlns:a16="http://schemas.microsoft.com/office/drawing/2014/main" id="{86529163-C605-4CA3-8521-499D392CC58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4021666" y="380998"/>
          <a:ext cx="3757083" cy="622631"/>
        </a:xfrm>
        <a:prstGeom prst="rect">
          <a:avLst/>
        </a:prstGeom>
      </xdr:spPr>
    </xdr:pic>
    <xdr:clientData/>
  </xdr:oneCellAnchor>
  <xdr:twoCellAnchor editAs="oneCell">
    <xdr:from>
      <xdr:col>3</xdr:col>
      <xdr:colOff>300566</xdr:colOff>
      <xdr:row>4</xdr:row>
      <xdr:rowOff>349248</xdr:rowOff>
    </xdr:from>
    <xdr:to>
      <xdr:col>4</xdr:col>
      <xdr:colOff>2042464</xdr:colOff>
      <xdr:row>4</xdr:row>
      <xdr:rowOff>1015999</xdr:rowOff>
    </xdr:to>
    <xdr:pic>
      <xdr:nvPicPr>
        <xdr:cNvPr id="2" name="Imagen 1">
          <a:extLst>
            <a:ext uri="{FF2B5EF4-FFF2-40B4-BE49-F238E27FC236}">
              <a16:creationId xmlns:a16="http://schemas.microsoft.com/office/drawing/2014/main" id="{9707D769-2BC2-4683-BF34-016506C553F3}"/>
            </a:ext>
          </a:extLst>
        </xdr:cNvPr>
        <xdr:cNvPicPr>
          <a:picLocks noChangeAspect="1"/>
        </xdr:cNvPicPr>
      </xdr:nvPicPr>
      <xdr:blipFill>
        <a:blip xmlns:r="http://schemas.openxmlformats.org/officeDocument/2006/relationships" r:embed="rId4"/>
        <a:stretch>
          <a:fillRect/>
        </a:stretch>
      </xdr:blipFill>
      <xdr:spPr>
        <a:xfrm>
          <a:off x="4057649" y="1111248"/>
          <a:ext cx="3922065" cy="66675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9</xdr:col>
      <xdr:colOff>757766</xdr:colOff>
      <xdr:row>1</xdr:row>
      <xdr:rowOff>145521</xdr:rowOff>
    </xdr:from>
    <xdr:ext cx="1316568" cy="1251479"/>
    <xdr:pic>
      <xdr:nvPicPr>
        <xdr:cNvPr id="2" name="25 Imagen">
          <a:extLst>
            <a:ext uri="{FF2B5EF4-FFF2-40B4-BE49-F238E27FC236}">
              <a16:creationId xmlns:a16="http://schemas.microsoft.com/office/drawing/2014/main" id="{5E9305B5-BD60-408E-A20F-29D650EA9F29}"/>
            </a:ext>
          </a:extLst>
        </xdr:cNvPr>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794816" y="348721"/>
          <a:ext cx="1316568" cy="1251479"/>
        </a:xfrm>
        <a:prstGeom prst="rect">
          <a:avLst/>
        </a:prstGeom>
        <a:noFill/>
      </xdr:spPr>
    </xdr:pic>
    <xdr:clientData/>
  </xdr:oneCellAnchor>
  <xdr:oneCellAnchor>
    <xdr:from>
      <xdr:col>8</xdr:col>
      <xdr:colOff>643466</xdr:colOff>
      <xdr:row>1</xdr:row>
      <xdr:rowOff>228600</xdr:rowOff>
    </xdr:from>
    <xdr:ext cx="986368" cy="1038219"/>
    <xdr:pic>
      <xdr:nvPicPr>
        <xdr:cNvPr id="3" name="Picture 2">
          <a:extLst>
            <a:ext uri="{FF2B5EF4-FFF2-40B4-BE49-F238E27FC236}">
              <a16:creationId xmlns:a16="http://schemas.microsoft.com/office/drawing/2014/main" id="{697608D2-16FE-45F0-A2B4-E57C60F063EC}"/>
            </a:ext>
          </a:extLst>
        </xdr:cNvPr>
        <xdr:cNvPicPr>
          <a:picLocks noChangeAspect="1" noChangeArrowheads="1"/>
        </xdr:cNvPicPr>
      </xdr:nvPicPr>
      <xdr:blipFill>
        <a:blip xmlns:r="http://schemas.openxmlformats.org/officeDocument/2006/relationships" r:embed="rId2" cstate="print">
          <a:clrChange>
            <a:clrFrom>
              <a:srgbClr val="FFFEFC"/>
            </a:clrFrom>
            <a:clrTo>
              <a:srgbClr val="FFFEFC">
                <a:alpha val="0"/>
              </a:srgbClr>
            </a:clrTo>
          </a:clrChange>
          <a:extLst>
            <a:ext uri="{28A0092B-C50C-407E-A947-70E740481C1C}">
              <a14:useLocalDpi xmlns:a14="http://schemas.microsoft.com/office/drawing/2010/main" val="0"/>
            </a:ext>
          </a:extLst>
        </a:blip>
        <a:srcRect/>
        <a:stretch>
          <a:fillRect/>
        </a:stretch>
      </xdr:blipFill>
      <xdr:spPr bwMode="auto">
        <a:xfrm>
          <a:off x="15921566" y="431800"/>
          <a:ext cx="986368" cy="1038219"/>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oneCellAnchor>
  <xdr:twoCellAnchor editAs="oneCell">
    <xdr:from>
      <xdr:col>0</xdr:col>
      <xdr:colOff>300565</xdr:colOff>
      <xdr:row>0</xdr:row>
      <xdr:rowOff>0</xdr:rowOff>
    </xdr:from>
    <xdr:to>
      <xdr:col>1</xdr:col>
      <xdr:colOff>1018740</xdr:colOff>
      <xdr:row>2</xdr:row>
      <xdr:rowOff>1168400</xdr:rowOff>
    </xdr:to>
    <xdr:pic>
      <xdr:nvPicPr>
        <xdr:cNvPr id="4" name="Imagen 3">
          <a:hlinkClick xmlns:r="http://schemas.openxmlformats.org/officeDocument/2006/relationships" r:id="rId3"/>
          <a:extLst>
            <a:ext uri="{FF2B5EF4-FFF2-40B4-BE49-F238E27FC236}">
              <a16:creationId xmlns:a16="http://schemas.microsoft.com/office/drawing/2014/main" id="{25CB28DF-A7E2-4C49-B65B-9ECC842A004B}"/>
            </a:ext>
          </a:extLst>
        </xdr:cNvPr>
        <xdr:cNvPicPr>
          <a:picLocks noChangeAspect="1"/>
        </xdr:cNvPicPr>
      </xdr:nvPicPr>
      <xdr:blipFill>
        <a:blip xmlns:r="http://schemas.openxmlformats.org/officeDocument/2006/relationships" r:embed="rId4"/>
        <a:stretch>
          <a:fillRect/>
        </a:stretch>
      </xdr:blipFill>
      <xdr:spPr>
        <a:xfrm>
          <a:off x="300565" y="0"/>
          <a:ext cx="3385175" cy="1816100"/>
        </a:xfrm>
        <a:prstGeom prst="rect">
          <a:avLst/>
        </a:prstGeom>
      </xdr:spPr>
    </xdr:pic>
    <xdr:clientData/>
  </xdr:twoCellAnchor>
  <xdr:oneCellAnchor>
    <xdr:from>
      <xdr:col>2</xdr:col>
      <xdr:colOff>571499</xdr:colOff>
      <xdr:row>1</xdr:row>
      <xdr:rowOff>148166</xdr:rowOff>
    </xdr:from>
    <xdr:ext cx="2846419" cy="471714"/>
    <xdr:pic>
      <xdr:nvPicPr>
        <xdr:cNvPr id="5" name="Imagen 4">
          <a:extLst>
            <a:ext uri="{FF2B5EF4-FFF2-40B4-BE49-F238E27FC236}">
              <a16:creationId xmlns:a16="http://schemas.microsoft.com/office/drawing/2014/main" id="{D050071D-1909-422B-83D0-B05BE4664311}"/>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1139" t="33191" r="1194" b="32311"/>
        <a:stretch/>
      </xdr:blipFill>
      <xdr:spPr>
        <a:xfrm>
          <a:off x="5767916" y="349249"/>
          <a:ext cx="2846419" cy="471714"/>
        </a:xfrm>
        <a:prstGeom prst="rect">
          <a:avLst/>
        </a:prstGeom>
      </xdr:spPr>
    </xdr:pic>
    <xdr:clientData/>
  </xdr:oneCellAnchor>
  <xdr:twoCellAnchor editAs="oneCell">
    <xdr:from>
      <xdr:col>2</xdr:col>
      <xdr:colOff>518583</xdr:colOff>
      <xdr:row>2</xdr:row>
      <xdr:rowOff>433917</xdr:rowOff>
    </xdr:from>
    <xdr:to>
      <xdr:col>2</xdr:col>
      <xdr:colOff>3506813</xdr:colOff>
      <xdr:row>2</xdr:row>
      <xdr:rowOff>941916</xdr:rowOff>
    </xdr:to>
    <xdr:pic>
      <xdr:nvPicPr>
        <xdr:cNvPr id="7" name="Imagen 6">
          <a:extLst>
            <a:ext uri="{FF2B5EF4-FFF2-40B4-BE49-F238E27FC236}">
              <a16:creationId xmlns:a16="http://schemas.microsoft.com/office/drawing/2014/main" id="{702A08AC-9F20-4943-9F47-1342BBFA3033}"/>
            </a:ext>
          </a:extLst>
        </xdr:cNvPr>
        <xdr:cNvPicPr>
          <a:picLocks noChangeAspect="1"/>
        </xdr:cNvPicPr>
      </xdr:nvPicPr>
      <xdr:blipFill>
        <a:blip xmlns:r="http://schemas.openxmlformats.org/officeDocument/2006/relationships" r:embed="rId6"/>
        <a:stretch>
          <a:fillRect/>
        </a:stretch>
      </xdr:blipFill>
      <xdr:spPr>
        <a:xfrm>
          <a:off x="5715000" y="1079500"/>
          <a:ext cx="2988230" cy="50799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36286</xdr:colOff>
      <xdr:row>1</xdr:row>
      <xdr:rowOff>620982</xdr:rowOff>
    </xdr:from>
    <xdr:to>
      <xdr:col>2</xdr:col>
      <xdr:colOff>1392</xdr:colOff>
      <xdr:row>1</xdr:row>
      <xdr:rowOff>1778001</xdr:rowOff>
    </xdr:to>
    <xdr:pic>
      <xdr:nvPicPr>
        <xdr:cNvPr id="2" name="Imagen 1">
          <a:hlinkClick xmlns:r="http://schemas.openxmlformats.org/officeDocument/2006/relationships" r:id="rId1"/>
          <a:extLst>
            <a:ext uri="{FF2B5EF4-FFF2-40B4-BE49-F238E27FC236}">
              <a16:creationId xmlns:a16="http://schemas.microsoft.com/office/drawing/2014/main" id="{443C5ACF-BEBA-4E5B-B161-5D58E07B4C93}"/>
            </a:ext>
          </a:extLst>
        </xdr:cNvPr>
        <xdr:cNvPicPr>
          <a:picLocks noChangeAspect="1"/>
        </xdr:cNvPicPr>
      </xdr:nvPicPr>
      <xdr:blipFill>
        <a:blip xmlns:r="http://schemas.openxmlformats.org/officeDocument/2006/relationships" r:embed="rId2"/>
        <a:stretch>
          <a:fillRect/>
        </a:stretch>
      </xdr:blipFill>
      <xdr:spPr>
        <a:xfrm>
          <a:off x="36286" y="820553"/>
          <a:ext cx="2450677" cy="1157019"/>
        </a:xfrm>
        <a:prstGeom prst="rect">
          <a:avLst/>
        </a:prstGeom>
      </xdr:spPr>
    </xdr:pic>
    <xdr:clientData/>
  </xdr:twoCellAnchor>
  <xdr:oneCellAnchor>
    <xdr:from>
      <xdr:col>2</xdr:col>
      <xdr:colOff>821381</xdr:colOff>
      <xdr:row>1</xdr:row>
      <xdr:rowOff>475839</xdr:rowOff>
    </xdr:from>
    <xdr:ext cx="2931018" cy="485734"/>
    <xdr:pic>
      <xdr:nvPicPr>
        <xdr:cNvPr id="3" name="Imagen 2">
          <a:extLst>
            <a:ext uri="{FF2B5EF4-FFF2-40B4-BE49-F238E27FC236}">
              <a16:creationId xmlns:a16="http://schemas.microsoft.com/office/drawing/2014/main" id="{DD93D201-AFA7-4AA8-A2E2-16B18A8C823A}"/>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3306952" y="675410"/>
          <a:ext cx="2931018" cy="485734"/>
        </a:xfrm>
        <a:prstGeom prst="rect">
          <a:avLst/>
        </a:prstGeom>
      </xdr:spPr>
    </xdr:pic>
    <xdr:clientData/>
  </xdr:oneCellAnchor>
  <xdr:twoCellAnchor editAs="oneCell">
    <xdr:from>
      <xdr:col>3</xdr:col>
      <xdr:colOff>2286001</xdr:colOff>
      <xdr:row>1</xdr:row>
      <xdr:rowOff>498928</xdr:rowOff>
    </xdr:from>
    <xdr:to>
      <xdr:col>3</xdr:col>
      <xdr:colOff>5487684</xdr:colOff>
      <xdr:row>1</xdr:row>
      <xdr:rowOff>1043214</xdr:rowOff>
    </xdr:to>
    <xdr:pic>
      <xdr:nvPicPr>
        <xdr:cNvPr id="5" name="Imagen 4">
          <a:extLst>
            <a:ext uri="{FF2B5EF4-FFF2-40B4-BE49-F238E27FC236}">
              <a16:creationId xmlns:a16="http://schemas.microsoft.com/office/drawing/2014/main" id="{853CD8B4-033D-4006-AF68-7872557251F3}"/>
            </a:ext>
          </a:extLst>
        </xdr:cNvPr>
        <xdr:cNvPicPr>
          <a:picLocks noChangeAspect="1"/>
        </xdr:cNvPicPr>
      </xdr:nvPicPr>
      <xdr:blipFill>
        <a:blip xmlns:r="http://schemas.openxmlformats.org/officeDocument/2006/relationships" r:embed="rId4"/>
        <a:stretch>
          <a:fillRect/>
        </a:stretch>
      </xdr:blipFill>
      <xdr:spPr>
        <a:xfrm>
          <a:off x="7003144" y="698499"/>
          <a:ext cx="3201683" cy="54428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525565</xdr:colOff>
      <xdr:row>0</xdr:row>
      <xdr:rowOff>40532</xdr:rowOff>
    </xdr:from>
    <xdr:to>
      <xdr:col>2</xdr:col>
      <xdr:colOff>1076984</xdr:colOff>
      <xdr:row>3</xdr:row>
      <xdr:rowOff>1585019</xdr:rowOff>
    </xdr:to>
    <xdr:pic>
      <xdr:nvPicPr>
        <xdr:cNvPr id="2" name="Imagen 4">
          <a:hlinkClick xmlns:r="http://schemas.openxmlformats.org/officeDocument/2006/relationships" r:id="rId1"/>
          <a:extLst>
            <a:ext uri="{FF2B5EF4-FFF2-40B4-BE49-F238E27FC236}">
              <a16:creationId xmlns:a16="http://schemas.microsoft.com/office/drawing/2014/main" id="{599616F5-8D42-4522-B115-474B8D846F40}"/>
            </a:ext>
            <a:ext uri="{147F2762-F138-4A5C-976F-8EAC2B608ADB}">
              <a16:predDERef xmlns:a16="http://schemas.microsoft.com/office/drawing/2014/main" pred="{970A6BE8-59E1-4915-ABC9-2633CF3F8D76}"/>
            </a:ext>
          </a:extLst>
        </xdr:cNvPr>
        <xdr:cNvPicPr>
          <a:picLocks noChangeAspect="1"/>
        </xdr:cNvPicPr>
      </xdr:nvPicPr>
      <xdr:blipFill>
        <a:blip xmlns:r="http://schemas.openxmlformats.org/officeDocument/2006/relationships" r:embed="rId2"/>
        <a:stretch>
          <a:fillRect/>
        </a:stretch>
      </xdr:blipFill>
      <xdr:spPr>
        <a:xfrm>
          <a:off x="525565" y="40532"/>
          <a:ext cx="4907519" cy="2230287"/>
        </a:xfrm>
        <a:prstGeom prst="rect">
          <a:avLst/>
        </a:prstGeom>
      </xdr:spPr>
    </xdr:pic>
    <xdr:clientData/>
  </xdr:twoCellAnchor>
  <xdr:oneCellAnchor>
    <xdr:from>
      <xdr:col>4</xdr:col>
      <xdr:colOff>391809</xdr:colOff>
      <xdr:row>1</xdr:row>
      <xdr:rowOff>40532</xdr:rowOff>
    </xdr:from>
    <xdr:ext cx="4402399" cy="729574"/>
    <xdr:pic>
      <xdr:nvPicPr>
        <xdr:cNvPr id="3" name="Imagen 2">
          <a:extLst>
            <a:ext uri="{FF2B5EF4-FFF2-40B4-BE49-F238E27FC236}">
              <a16:creationId xmlns:a16="http://schemas.microsoft.com/office/drawing/2014/main" id="{F016285D-C921-4805-9B6A-88FD36B9539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8240409" y="269132"/>
          <a:ext cx="4402399" cy="729574"/>
        </a:xfrm>
        <a:prstGeom prst="rect">
          <a:avLst/>
        </a:prstGeom>
      </xdr:spPr>
    </xdr:pic>
    <xdr:clientData/>
  </xdr:oneCellAnchor>
  <xdr:twoCellAnchor editAs="oneCell">
    <xdr:from>
      <xdr:col>4</xdr:col>
      <xdr:colOff>444500</xdr:colOff>
      <xdr:row>3</xdr:row>
      <xdr:rowOff>660400</xdr:rowOff>
    </xdr:from>
    <xdr:to>
      <xdr:col>4</xdr:col>
      <xdr:colOff>4777442</xdr:colOff>
      <xdr:row>3</xdr:row>
      <xdr:rowOff>1397000</xdr:rowOff>
    </xdr:to>
    <xdr:pic>
      <xdr:nvPicPr>
        <xdr:cNvPr id="5" name="Imagen 4">
          <a:extLst>
            <a:ext uri="{FF2B5EF4-FFF2-40B4-BE49-F238E27FC236}">
              <a16:creationId xmlns:a16="http://schemas.microsoft.com/office/drawing/2014/main" id="{F38F21CE-5492-4961-8678-A64DF9CFB5E9}"/>
            </a:ext>
          </a:extLst>
        </xdr:cNvPr>
        <xdr:cNvPicPr>
          <a:picLocks noChangeAspect="1"/>
        </xdr:cNvPicPr>
      </xdr:nvPicPr>
      <xdr:blipFill>
        <a:blip xmlns:r="http://schemas.openxmlformats.org/officeDocument/2006/relationships" r:embed="rId4"/>
        <a:stretch>
          <a:fillRect/>
        </a:stretch>
      </xdr:blipFill>
      <xdr:spPr>
        <a:xfrm>
          <a:off x="8305800" y="1346200"/>
          <a:ext cx="4332942" cy="7366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806450</xdr:colOff>
      <xdr:row>15</xdr:row>
      <xdr:rowOff>162524</xdr:rowOff>
    </xdr:from>
    <xdr:to>
      <xdr:col>22</xdr:col>
      <xdr:colOff>825500</xdr:colOff>
      <xdr:row>33</xdr:row>
      <xdr:rowOff>12700</xdr:rowOff>
    </xdr:to>
    <xdr:sp macro="" textlink="">
      <xdr:nvSpPr>
        <xdr:cNvPr id="2" name="TextBox 121">
          <a:extLst>
            <a:ext uri="{FF2B5EF4-FFF2-40B4-BE49-F238E27FC236}">
              <a16:creationId xmlns:a16="http://schemas.microsoft.com/office/drawing/2014/main" id="{5C82B171-124F-4A4D-A570-E0A277949119}"/>
            </a:ext>
          </a:extLst>
        </xdr:cNvPr>
        <xdr:cNvSpPr txBox="1"/>
      </xdr:nvSpPr>
      <xdr:spPr>
        <a:xfrm>
          <a:off x="7448550" y="3254974"/>
          <a:ext cx="39744650" cy="4079276"/>
        </a:xfrm>
        <a:prstGeom prst="rect">
          <a:avLst/>
        </a:prstGeom>
        <a:noFill/>
        <a:ln>
          <a:solidFill>
            <a:sysClr val="windowText" lastClr="000000"/>
          </a:solidFill>
        </a:ln>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4000" kern="0">
              <a:solidFill>
                <a:schemeClr val="tx1">
                  <a:lumMod val="50000"/>
                  <a:lumOff val="50000"/>
                </a:schemeClr>
              </a:solidFill>
              <a:latin typeface="Arial" pitchFamily="34" charset="0"/>
              <a:cs typeface="Arial" pitchFamily="34" charset="0"/>
            </a:rPr>
            <a:t>Componentes </a:t>
          </a:r>
          <a:r>
            <a:rPr lang="en-US" sz="4000" kern="0" baseline="0">
              <a:solidFill>
                <a:schemeClr val="tx1">
                  <a:lumMod val="50000"/>
                  <a:lumOff val="50000"/>
                </a:schemeClr>
              </a:solidFill>
              <a:latin typeface="Arial" pitchFamily="34" charset="0"/>
              <a:cs typeface="Arial" pitchFamily="34" charset="0"/>
            </a:rPr>
            <a:t>Plan Anticorrupción y de Atención al Ciudadano</a:t>
          </a:r>
        </a:p>
        <a:p>
          <a:pPr algn="ctr"/>
          <a:endParaRPr lang="en-US" sz="4000" kern="0" baseline="0">
            <a:solidFill>
              <a:schemeClr val="tx1">
                <a:lumMod val="50000"/>
                <a:lumOff val="50000"/>
              </a:schemeClr>
            </a:solidFill>
            <a:latin typeface="Arial" pitchFamily="34" charset="0"/>
            <a:cs typeface="Arial" pitchFamily="34" charset="0"/>
          </a:endParaRPr>
        </a:p>
        <a:p>
          <a:pPr algn="ctr"/>
          <a:r>
            <a:rPr lang="en-US" sz="4000" b="1" kern="0" baseline="0">
              <a:solidFill>
                <a:schemeClr val="tx1">
                  <a:lumMod val="50000"/>
                  <a:lumOff val="50000"/>
                </a:schemeClr>
              </a:solidFill>
              <a:latin typeface="Arial" pitchFamily="34" charset="0"/>
              <a:cs typeface="Arial" pitchFamily="34" charset="0"/>
            </a:rPr>
            <a:t>Nota 1: </a:t>
          </a:r>
          <a:r>
            <a:rPr lang="en-US" sz="4000" b="0" kern="0" baseline="0">
              <a:solidFill>
                <a:schemeClr val="tx1">
                  <a:lumMod val="50000"/>
                  <a:lumOff val="50000"/>
                </a:schemeClr>
              </a:solidFill>
              <a:latin typeface="Arial" pitchFamily="34" charset="0"/>
              <a:cs typeface="Arial" pitchFamily="34" charset="0"/>
            </a:rPr>
            <a:t>El cronograma de actividades del Plan Anticorrupción y de Atención al Ciudadano se encuentra inmerso en el Plan de Acción Anual de la Entidad dando cumplimiento al Decreto 612 de 2018. Las actividades programadas del Plan Anticorrupción y de Atención al Ciudadano, contemplan los siguientes componentes.</a:t>
          </a:r>
        </a:p>
        <a:p>
          <a:pPr algn="ctr"/>
          <a:r>
            <a:rPr lang="en-US" sz="4000" b="1" kern="0" baseline="0">
              <a:solidFill>
                <a:schemeClr val="tx1">
                  <a:lumMod val="50000"/>
                  <a:lumOff val="50000"/>
                </a:schemeClr>
              </a:solidFill>
              <a:latin typeface="Arial" pitchFamily="34" charset="0"/>
              <a:cs typeface="Arial" pitchFamily="34" charset="0"/>
            </a:rPr>
            <a:t>Nota: </a:t>
          </a:r>
          <a:r>
            <a:rPr lang="en-US" sz="4000" kern="0" baseline="0">
              <a:solidFill>
                <a:schemeClr val="tx1">
                  <a:lumMod val="50000"/>
                  <a:lumOff val="50000"/>
                </a:schemeClr>
              </a:solidFill>
              <a:latin typeface="Arial" pitchFamily="34" charset="0"/>
              <a:cs typeface="Arial" pitchFamily="34" charset="0"/>
            </a:rPr>
            <a:t>el componente 02. Racionalización de Trámites no aplica a La Previsora.</a:t>
          </a:r>
        </a:p>
      </xdr:txBody>
    </xdr:sp>
    <xdr:clientData/>
  </xdr:twoCellAnchor>
  <xdr:twoCellAnchor>
    <xdr:from>
      <xdr:col>4</xdr:col>
      <xdr:colOff>438150</xdr:colOff>
      <xdr:row>22</xdr:row>
      <xdr:rowOff>85725</xdr:rowOff>
    </xdr:from>
    <xdr:to>
      <xdr:col>6</xdr:col>
      <xdr:colOff>304800</xdr:colOff>
      <xdr:row>27</xdr:row>
      <xdr:rowOff>114300</xdr:rowOff>
    </xdr:to>
    <xdr:grpSp>
      <xdr:nvGrpSpPr>
        <xdr:cNvPr id="3" name="Group 53">
          <a:extLst>
            <a:ext uri="{FF2B5EF4-FFF2-40B4-BE49-F238E27FC236}">
              <a16:creationId xmlns:a16="http://schemas.microsoft.com/office/drawing/2014/main" id="{086C8709-1E71-4ABC-98F5-1AD3DCBCE4FF}"/>
            </a:ext>
          </a:extLst>
        </xdr:cNvPr>
        <xdr:cNvGrpSpPr>
          <a:grpSpLocks/>
        </xdr:cNvGrpSpPr>
      </xdr:nvGrpSpPr>
      <xdr:grpSpPr bwMode="auto">
        <a:xfrm>
          <a:off x="2971800" y="4752975"/>
          <a:ext cx="3676650" cy="1171575"/>
          <a:chOff x="3055067" y="1448923"/>
          <a:chExt cx="1390650" cy="985061"/>
        </a:xfrm>
      </xdr:grpSpPr>
      <xdr:sp macro="" textlink="">
        <xdr:nvSpPr>
          <xdr:cNvPr id="4" name="TextBox 54">
            <a:extLst>
              <a:ext uri="{FF2B5EF4-FFF2-40B4-BE49-F238E27FC236}">
                <a16:creationId xmlns:a16="http://schemas.microsoft.com/office/drawing/2014/main" id="{3EBA830A-F030-5020-0276-F6533B971293}"/>
              </a:ext>
            </a:extLst>
          </xdr:cNvPr>
          <xdr:cNvSpPr txBox="1"/>
        </xdr:nvSpPr>
        <xdr:spPr>
          <a:xfrm>
            <a:off x="3493217" y="1448923"/>
            <a:ext cx="533400" cy="45905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5" name="TextBox 121">
            <a:extLst>
              <a:ext uri="{FF2B5EF4-FFF2-40B4-BE49-F238E27FC236}">
                <a16:creationId xmlns:a16="http://schemas.microsoft.com/office/drawing/2014/main" id="{97F99C6D-A216-C43C-1923-07DF8E307789}"/>
              </a:ext>
            </a:extLst>
          </xdr:cNvPr>
          <xdr:cNvSpPr txBox="1"/>
        </xdr:nvSpPr>
        <xdr:spPr>
          <a:xfrm>
            <a:off x="3055067" y="1955799"/>
            <a:ext cx="1390650" cy="47818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50" b="1" kern="0">
                <a:solidFill>
                  <a:schemeClr val="bg1"/>
                </a:solidFill>
                <a:latin typeface="Arial" pitchFamily="34" charset="0"/>
                <a:cs typeface="Arial" pitchFamily="34" charset="0"/>
              </a:rPr>
              <a:t>Racionalización de Trámites</a:t>
            </a:r>
          </a:p>
        </xdr:txBody>
      </xdr:sp>
      <xdr:cxnSp macro="">
        <xdr:nvCxnSpPr>
          <xdr:cNvPr id="6" name="Straight Connector 56">
            <a:extLst>
              <a:ext uri="{FF2B5EF4-FFF2-40B4-BE49-F238E27FC236}">
                <a16:creationId xmlns:a16="http://schemas.microsoft.com/office/drawing/2014/main" id="{9153C1D8-FCEC-67D4-8797-373E3B717562}"/>
              </a:ext>
            </a:extLst>
          </xdr:cNvPr>
          <xdr:cNvCxnSpPr/>
        </xdr:nvCxnSpPr>
        <xdr:spPr>
          <a:xfrm>
            <a:off x="3321767" y="1869726"/>
            <a:ext cx="89535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xdr:col>
      <xdr:colOff>76200</xdr:colOff>
      <xdr:row>31</xdr:row>
      <xdr:rowOff>0</xdr:rowOff>
    </xdr:from>
    <xdr:to>
      <xdr:col>6</xdr:col>
      <xdr:colOff>600075</xdr:colOff>
      <xdr:row>33</xdr:row>
      <xdr:rowOff>66675</xdr:rowOff>
    </xdr:to>
    <xdr:grpSp>
      <xdr:nvGrpSpPr>
        <xdr:cNvPr id="7" name="Group 57">
          <a:extLst>
            <a:ext uri="{FF2B5EF4-FFF2-40B4-BE49-F238E27FC236}">
              <a16:creationId xmlns:a16="http://schemas.microsoft.com/office/drawing/2014/main" id="{CC254E9A-B7A6-47C5-9839-B04F8E3BE975}"/>
            </a:ext>
          </a:extLst>
        </xdr:cNvPr>
        <xdr:cNvGrpSpPr>
          <a:grpSpLocks/>
        </xdr:cNvGrpSpPr>
      </xdr:nvGrpSpPr>
      <xdr:grpSpPr bwMode="auto">
        <a:xfrm>
          <a:off x="6419850" y="6724650"/>
          <a:ext cx="523875" cy="523875"/>
          <a:chOff x="3500482" y="1658473"/>
          <a:chExt cx="522304" cy="443591"/>
        </a:xfrm>
      </xdr:grpSpPr>
      <xdr:sp macro="" textlink="">
        <xdr:nvSpPr>
          <xdr:cNvPr id="8" name="TextBox 58">
            <a:extLst>
              <a:ext uri="{FF2B5EF4-FFF2-40B4-BE49-F238E27FC236}">
                <a16:creationId xmlns:a16="http://schemas.microsoft.com/office/drawing/2014/main" id="{0156BD6C-D8C1-850A-8504-E65A55B9B8CC}"/>
              </a:ext>
            </a:extLst>
          </xdr:cNvPr>
          <xdr:cNvSpPr txBox="1"/>
        </xdr:nvSpPr>
        <xdr:spPr>
          <a:xfrm>
            <a:off x="3500482" y="1658473"/>
            <a:ext cx="522304" cy="443591"/>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 textlink="">
        <xdr:nvSpPr>
          <xdr:cNvPr id="9" name="TextBox 121">
            <a:extLst>
              <a:ext uri="{FF2B5EF4-FFF2-40B4-BE49-F238E27FC236}">
                <a16:creationId xmlns:a16="http://schemas.microsoft.com/office/drawing/2014/main" id="{AD8C127A-BAA0-572E-F9EE-366BF930578F}"/>
              </a:ext>
            </a:extLst>
          </xdr:cNvPr>
          <xdr:cNvSpPr txBox="1"/>
        </xdr:nvSpPr>
        <xdr:spPr>
          <a:xfrm>
            <a:off x="3158610" y="2120940"/>
            <a:ext cx="1206047" cy="47190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Rendición de Cuentas</a:t>
            </a:r>
          </a:p>
        </xdr:txBody>
      </xdr:sp>
      <xdr:cxnSp macro="">
        <xdr:nvCxnSpPr>
          <xdr:cNvPr id="10" name="Straight Connector 60">
            <a:extLst>
              <a:ext uri="{FF2B5EF4-FFF2-40B4-BE49-F238E27FC236}">
                <a16:creationId xmlns:a16="http://schemas.microsoft.com/office/drawing/2014/main" id="{202D8B26-28F0-F933-97B0-AF168AD4C9A6}"/>
              </a:ext>
            </a:extLst>
          </xdr:cNvPr>
          <xdr:cNvCxnSpPr/>
        </xdr:nvCxnSpPr>
        <xdr:spPr>
          <a:xfrm>
            <a:off x="3310553" y="2102064"/>
            <a:ext cx="9021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2</xdr:col>
      <xdr:colOff>753757</xdr:colOff>
      <xdr:row>0</xdr:row>
      <xdr:rowOff>0</xdr:rowOff>
    </xdr:from>
    <xdr:to>
      <xdr:col>5</xdr:col>
      <xdr:colOff>1246910</xdr:colOff>
      <xdr:row>10</xdr:row>
      <xdr:rowOff>123681</xdr:rowOff>
    </xdr:to>
    <xdr:pic>
      <xdr:nvPicPr>
        <xdr:cNvPr id="11" name="Imagen 10">
          <a:hlinkClick xmlns:r="http://schemas.openxmlformats.org/officeDocument/2006/relationships" r:id="rId1"/>
          <a:extLst>
            <a:ext uri="{FF2B5EF4-FFF2-40B4-BE49-F238E27FC236}">
              <a16:creationId xmlns:a16="http://schemas.microsoft.com/office/drawing/2014/main" id="{806BEF13-0CBF-49F8-A2DB-5571DE4B2065}"/>
            </a:ext>
          </a:extLst>
        </xdr:cNvPr>
        <xdr:cNvPicPr>
          <a:picLocks noChangeAspect="1"/>
        </xdr:cNvPicPr>
      </xdr:nvPicPr>
      <xdr:blipFill>
        <a:blip xmlns:r="http://schemas.openxmlformats.org/officeDocument/2006/relationships" r:embed="rId2"/>
        <a:stretch>
          <a:fillRect/>
        </a:stretch>
      </xdr:blipFill>
      <xdr:spPr>
        <a:xfrm>
          <a:off x="1238666" y="0"/>
          <a:ext cx="3748971" cy="2074863"/>
        </a:xfrm>
        <a:prstGeom prst="rect">
          <a:avLst/>
        </a:prstGeom>
      </xdr:spPr>
    </xdr:pic>
    <xdr:clientData/>
  </xdr:twoCellAnchor>
  <xdr:oneCellAnchor>
    <xdr:from>
      <xdr:col>6</xdr:col>
      <xdr:colOff>193799</xdr:colOff>
      <xdr:row>4</xdr:row>
      <xdr:rowOff>98138</xdr:rowOff>
    </xdr:from>
    <xdr:ext cx="3378872" cy="559953"/>
    <xdr:pic>
      <xdr:nvPicPr>
        <xdr:cNvPr id="12" name="Imagen 11">
          <a:extLst>
            <a:ext uri="{FF2B5EF4-FFF2-40B4-BE49-F238E27FC236}">
              <a16:creationId xmlns:a16="http://schemas.microsoft.com/office/drawing/2014/main" id="{09A37CE3-C9FC-40CC-9CEC-9A008D446DE7}"/>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6832435" y="871683"/>
          <a:ext cx="3378872" cy="559953"/>
        </a:xfrm>
        <a:prstGeom prst="rect">
          <a:avLst/>
        </a:prstGeom>
      </xdr:spPr>
    </xdr:pic>
    <xdr:clientData/>
  </xdr:oneCellAnchor>
  <xdr:twoCellAnchor editAs="oneCell">
    <xdr:from>
      <xdr:col>0</xdr:col>
      <xdr:colOff>168276</xdr:colOff>
      <xdr:row>11</xdr:row>
      <xdr:rowOff>98424</xdr:rowOff>
    </xdr:from>
    <xdr:to>
      <xdr:col>6</xdr:col>
      <xdr:colOff>101601</xdr:colOff>
      <xdr:row>34</xdr:row>
      <xdr:rowOff>178948</xdr:rowOff>
    </xdr:to>
    <xdr:pic>
      <xdr:nvPicPr>
        <xdr:cNvPr id="14" name="Imagen 13">
          <a:extLst>
            <a:ext uri="{FF2B5EF4-FFF2-40B4-BE49-F238E27FC236}">
              <a16:creationId xmlns:a16="http://schemas.microsoft.com/office/drawing/2014/main" id="{DACEC31E-0A5B-46E4-B47E-C2EBDD354A06}"/>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2829" t="2899" r="5657" b="3836"/>
        <a:stretch/>
      </xdr:blipFill>
      <xdr:spPr bwMode="auto">
        <a:xfrm>
          <a:off x="168276" y="2187574"/>
          <a:ext cx="6575425" cy="55478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69273</xdr:colOff>
      <xdr:row>4</xdr:row>
      <xdr:rowOff>92364</xdr:rowOff>
    </xdr:from>
    <xdr:to>
      <xdr:col>8</xdr:col>
      <xdr:colOff>2887</xdr:colOff>
      <xdr:row>7</xdr:row>
      <xdr:rowOff>123767</xdr:rowOff>
    </xdr:to>
    <xdr:pic>
      <xdr:nvPicPr>
        <xdr:cNvPr id="15" name="Imagen 14">
          <a:extLst>
            <a:ext uri="{FF2B5EF4-FFF2-40B4-BE49-F238E27FC236}">
              <a16:creationId xmlns:a16="http://schemas.microsoft.com/office/drawing/2014/main" id="{FDC64563-EEC7-4570-B24A-BC2A70DE5AEE}"/>
            </a:ext>
          </a:extLst>
        </xdr:cNvPr>
        <xdr:cNvPicPr>
          <a:picLocks noChangeAspect="1"/>
        </xdr:cNvPicPr>
      </xdr:nvPicPr>
      <xdr:blipFill>
        <a:blip xmlns:r="http://schemas.openxmlformats.org/officeDocument/2006/relationships" r:embed="rId5"/>
        <a:stretch>
          <a:fillRect/>
        </a:stretch>
      </xdr:blipFill>
      <xdr:spPr>
        <a:xfrm>
          <a:off x="10587182" y="865909"/>
          <a:ext cx="3648364" cy="6202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sharepoint.com/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laprevisora.sharepoint.com/Users/ARTEAGAGAA/AppData/Local/Microsoft/Windows/Temporary%20Internet%20Files/Content.Outlook/AGGR6G27/Formato%20Racionalizaci&#243;n%20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laprevisora.sharepoint.com/Users/mssaldar/AppData/Local/Microsoft/Windows/Temporary%20Internet%20Files/Content.Outlook/SH3F9M4X/Copia%20de%20Copia%20de%20Copia%20de%20Est%201%204%20Fr%2010%20Ficha%20Tecnica%20de%20Indicadore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laprevisora.sharepoint.com/BSC_Indicadores/A&#241;o%202017/MAPAS/Procedimientos/Mapa%20Corporativo/Procedimiento%20c&#225;lculo%20indicadores%20Mapa%20Corporativ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PROCESOS\BASE\BASE%20CONTROL%20TRAMI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sheetName val="FICHA_DEL_INDICADOR"/>
      <sheetName val="Listas"/>
    </sheetNames>
    <sheetDataSet>
      <sheetData sheetId="0" refreshError="1"/>
      <sheetData sheetId="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
      <sheetName val="8"/>
      <sheetName val="9"/>
      <sheetName val="10"/>
      <sheetName val="11"/>
      <sheetName val="12"/>
      <sheetName val="13"/>
      <sheetName val="14"/>
      <sheetName val="15"/>
      <sheetName val="16"/>
      <sheetName val="Hoja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Listas"/>
      <sheetName val="referencia 2018"/>
      <sheetName val="Control Requerimientos"/>
      <sheetName val="plan 2018_1"/>
      <sheetName val=" Presentaciones PAA"/>
      <sheetName val="Filtros Conceptos"/>
      <sheetName val="procesos por vice"/>
      <sheetName val="valores por vice y tipo contrat"/>
      <sheetName val="DIFERENCIA"/>
      <sheetName val="FINALIZADOS 2017"/>
      <sheetName val="NO REALIZADOS"/>
      <sheetName val="Hoja1"/>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5DC67B01-ACDB-4358-8CDF-BC8FA725CD77}">
    <nsvFilter filterId="{3B43C209-F012-4B1D-802D-3E3E1A7738B8}" ref="A9:N138" tableId="0"/>
  </namedSheetView>
  <namedSheetView name="Vista 1" id="{42EBF635-444A-4756-BB3A-FED68A8341D9}">
    <nsvFilter filterId="{3B43C209-F012-4B1D-802D-3E3E1A7738B8}" ref="A9:N138" tableId="0"/>
  </namedSheetView>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D0BE58C6-655B-4E36-AD0A-5EDBC959D806}"/>
</namedSheetViews>
</file>

<file path=xl/persons/person.xml><?xml version="1.0" encoding="utf-8"?>
<personList xmlns="http://schemas.microsoft.com/office/spreadsheetml/2018/threadedcomments" xmlns:x="http://schemas.openxmlformats.org/spreadsheetml/2006/main">
  <person displayName="DIANA PAOLA ARAGON RAMOS" id="{2D5CB875-7BBC-4B2E-9D09-69728C7FFFB2}" userId="DIANA PAOLA ARAGON RAMOS" providerId="None"/>
  <person displayName="JOSE FERNANDO PULIDO SIERRA" id="{821DCFAF-52E1-439F-A87D-F36C7AF4C922}" userId="jose.pulido@previsora.gov.co" providerId="PeoplePicker"/>
  <person displayName="ANDRES FELIPE PEREZ CARDOZO" id="{1C8139C3-E433-4A03-966F-DC73FD1A5FD4}" userId="andres.perez@previsora.gov.co" providerId="PeoplePicker"/>
  <person displayName="MARIA MARGARITA GONZALEZ" id="{4E1F25A4-F1C1-4ADE-B3C1-00C109F7C0D4}" userId="maria.gonzalez@previsora.gov.co" providerId="PeoplePicker"/>
  <person displayName="JOSE FERNANDO PULIDO SIERRA" id="{45FE4783-C5BE-413E-A156-88A7780C2CB9}" userId="S::jose.pulido@previsora.gov.co::87b905d0-2abb-4695-b50a-fb4fe929f079" providerId="AD"/>
  <person displayName="ANDRES FELIPE PEREZ CARDOZO" id="{CEEC6F08-5DAC-414F-82B8-25EA38DBA2E0}" userId="S::andres.perez@previsora.gov.co::6d91c0ec-229e-4450-b52a-1753c9cbab34" providerId="AD"/>
  <person displayName="NATALIA GOMEZ" id="{0D525792-2C23-473B-8B1F-5B5C27FE6861}" userId="S::natalia.gomez@previsora.gov.co::857bea35-65e9-4c84-8bb2-15df86c86bb2"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SON ARMANDO REYES" refreshedDate="44656.497715509257" createdVersion="7" refreshedVersion="7" minRefreshableVersion="3" recordCount="61" xr:uid="{19CA84A7-4681-41BF-AFBF-D295B63D79A0}">
  <cacheSource type="worksheet">
    <worksheetSource ref="A1:P62" sheet="DINAMICA"/>
  </cacheSource>
  <cacheFields count="16">
    <cacheField name="No. " numFmtId="0">
      <sharedItems containsString="0" containsBlank="1" containsNumber="1" containsInteger="1" minValue="1" maxValue="60"/>
    </cacheField>
    <cacheField name="OBJETIVO ESTRATÉGICO  SECTORIAL" numFmtId="0">
      <sharedItems containsBlank="1" count="6">
        <m/>
        <s v="Fortalecer las capacidades del Talento Humano y la Innovación en las Entidades del Sector Hacienda"/>
        <s v="Fortalecer la Gestión TIC y de la Información de las Entidades del Sector Hacienda"/>
        <s v="Fortalecer las relaciones de las entidades del Sector Hacienda con sus grupos de Valor"/>
        <s v="Promover la adecuada administración de los recursos físicos, financieros y de defensa técnica de las entidades del Sector Hacienda"/>
        <s v="Fortalecer la Gestión Organizacional y por Procesos de las Entidades del Sector Hacienda"/>
      </sharedItems>
    </cacheField>
    <cacheField name="OBJETIVO ESTRATEGICO PREVISORA" numFmtId="0">
      <sharedItems containsBlank="1" count="9">
        <m/>
        <s v="Integrar y potenciar las capacidades de la organización, competencias y valores del equipo humano requeridas para ser una organización colaborativa y flexible que cumple su misión"/>
        <s v="Fortalecer la innovación para crear y mejorar productos y servicios, promover la eficiencia de la compañía y consolidar los factores de competitividad"/>
        <s v="Implementar la transformación digital de Previsora y asegurar las capacidades, infraestructura tecnológica y procesos eficientes para lograr una experiencia empática y ágil con los clientes e intermediarios"/>
        <s v="Crear valor de manera apropiada, diferencial y continua para los clientes objetivo de Previsora"/>
        <s v="Lograr sostenibilidad económica, social, ambiental y de buen gobierno buscando rentabilidad para los accionistas"/>
        <s v="Adoptar decisiones  apalancadas en un modelo de analítica de datos que trasciendan a toda la organización"/>
        <s v="Optimizar el modelo operativo con procesos transversales para ser más ágiles, flexibles y eficaces"/>
        <s v="Implementar un modelo de alianzas estratégicas para potenciar  la propuesta de valor"/>
      </sharedItems>
    </cacheField>
    <cacheField name="DIMENSIÓN MIPG" numFmtId="0">
      <sharedItems containsBlank="1" count="8">
        <m/>
        <s v="TALENTO HUMANO"/>
        <s v="GESTIÓN DE CONOCIMIENTO Y LA INNOVACIÓN "/>
        <s v="INFORMACIÓN Y COMUNICACIÓN"/>
        <s v="GESTIÓN CON VALORES PARA RESULTADOS"/>
        <s v="EVALUACIÓN DE RESULTADOS"/>
        <s v="CONTROL INTERNO"/>
        <s v="DIRECCIONAMIENTO ESTRATÉGICO Y PLANEACIÓN "/>
      </sharedItems>
    </cacheField>
    <cacheField name="POLÍTICA MIPG" numFmtId="0">
      <sharedItems containsBlank="1" count="14">
        <m/>
        <s v="TALENTO HUMANO"/>
        <s v="GESTIÓN DE CONOCIMIENTO Y LA INNOVACIÓN "/>
        <s v="GESTIÓN DOCUMENTAL "/>
        <s v="PARTICIPACIÓN CIUDADANA"/>
        <s v="TRANSPARENCIA, ACCESO A LA INFORMACIÓN Y  LUCHA CONTRA LA CORRUPCIÓN "/>
        <s v="DEFENSA JURÍDICA"/>
        <s v="GESTIÓN DE LA INFORMACIÓN ESTADISTICA"/>
        <s v="GOBIERNO DIGITAL "/>
        <s v="FORTALECIMIENTO ORGANIZACIONAL Y SIMPLIFICACIÓN DE PROCESOS"/>
        <s v="SEGUIMIENTO Y EVALUACIÓN DEL DESEMPEÑO INSTITUCIONAL"/>
        <s v="CONTROL INTERNO"/>
        <s v="COMPRAS Y CONTRATACIÓN PÚBLICA"/>
        <s v="SEGURIDAD DIGITAL"/>
      </sharedItems>
    </cacheField>
    <cacheField name="PLAN" numFmtId="0">
      <sharedItems containsBlank="1" count="13">
        <m/>
        <s v="PLAN SECTORIAL "/>
        <s v="PLAN INSTITUCIONAL "/>
        <s v="PLAN ANTICORRUPCIÓN Y DE ATENCIÓN AL CIUDADANO"/>
        <s v="PLAN ESTRATÉGICO DE TECNOLOGÍAS DE LA INFORMACIÓN"/>
        <s v="PLAN ESTRATÉGICO DE TALENTO HUMANO"/>
        <s v="PLAN INSTITUCIONAL DE CAPACITACIÓN"/>
        <s v="PLAN DE INCENTIVOS INSTITUCIONALES"/>
        <s v="PLAN DE TRABAJO ANUAL DE SEGURIDAD Y SALUD EN EL TRABAJO"/>
        <s v="PLAN INSTITUCIONAL DE ARCHIVOS"/>
        <s v="PLAN ANUAL DE ADQUISICIONES"/>
        <s v="PLAN DE TRATAMIENTO DE RIESGOS DE SEGURIDAD Y PRIVACIDAD DE LA INFORMACIÓN "/>
        <s v="PLAN DE SEGURIDAD Y PRIVACIDAD DE LA INFORMACIÓN "/>
      </sharedItems>
    </cacheField>
    <cacheField name="RESPONSABLE" numFmtId="0">
      <sharedItems containsBlank="1" count="31">
        <m/>
        <s v="GERENCIA DE TALENTO HUMANO"/>
        <s v="GERENCIA DE INNOVACIÓN Y PROCESOS"/>
        <s v="SUBGERENCIA DE RECURSOS FÍSICOS"/>
        <s v="VPT/OFICINA DE MERCADEO"/>
        <s v="GERENCIA DE SERVICIO "/>
        <s v="OFICINA DE CONTROL INTERNO DISCIPLINARIO "/>
        <s v="GERENCIA DE LITIGIOS "/>
        <s v="GERENCIA DE PLANEACIÓN"/>
        <s v="GERENCIA DE PLANEACIÓN "/>
        <s v="GERENCIA DE PLANEACIÓN / SUBGERENCIA DE TRANSFORMACIÓN DIGITAL  "/>
        <s v="VP. DE INDEMNIZACIONES"/>
        <s v="SUBGERENCIA DE MEJORAMIENTO DE PROCESOS"/>
        <s v="GERENCIA DE RIESGOS"/>
        <s v="GERENCIA DE NEGOCIOS ESTATALES / VP. COMERCIAL"/>
        <s v="GERENCIA DE NEGOCIOS PRIVADOS / VP. COMERCIAL "/>
        <s v="VP TÉCNICA / GERENCIA TECNICA DE SOAT "/>
        <s v="VP. COMERCIAL / GERENCIA DE DESARROLLO COMERCIAL"/>
        <s v="GERENCIA DE SERVICIO"/>
        <s v="GERENCIA DE PLANEACIÓN FINANCIERA"/>
        <s v="GERENCIA DE NEGOCIOS PRIVADOS / VP. COMERCIAL / GERENCIA DE INNOVACIÓN Y PROCESOS"/>
        <s v="GERENCIA DE LITIGIOS"/>
        <s v="GERENCIA DE SERVICIO  (LIDER FUNCIONAL) /_x000a_GERENCIA DE PLANEACION "/>
        <s v="VP. COMERCIAL / GERENCIA DE RIESGOS"/>
        <s v=" OFICINA DE MERCADEO Y PUBLICIDAD / SECRETARIA GENERAL / VP. COMERCIAL / GERENCIA DE SERVICIO "/>
        <s v="GERENCIA DE SERVICIO / VP. COMERCIAL / GERENCIA DE RIESGOS "/>
        <s v="VP. COMERCIAL / GERENCIA DE RIESGOS / SECRETARÍA GENERAL"/>
        <s v="VP. COMERCIAL / GERENCIA DE RIESGOS / OFICINA DE CONTROL INTERNO DISCIPLINARIO"/>
        <s v="GERENCIA DE T.I"/>
        <s v="GERENCIA DE CONTRATACIÓN"/>
        <s v="GERENCIA DE RIESGOS Y GERENCIA DE TI"/>
      </sharedItems>
    </cacheField>
    <cacheField name="ACTIVIDAD CUATRIENAL" numFmtId="0">
      <sharedItems containsBlank="1" longText="1"/>
    </cacheField>
    <cacheField name="ACTIVIDAD ANUAL" numFmtId="0">
      <sharedItems containsBlank="1" count="60" longText="1">
        <m/>
        <s v="Participar en las mesas sectoriales de la dimensión de Talento Humano."/>
        <s v="Participar en las capacitaciones sectoriales de la dimensión de Talento Humano"/>
        <s v="Analizar los resultados de la política de Gestión del Conocimiento y la Innovación en la medición del  FURAG de la vigencia  2021."/>
        <s v="Participar en  las mesas sectoriales de la política de Gestión del Conocimiento e innovación"/>
        <s v="Participar en la cuarta semana de gestión del conocimiento y la Innovación"/>
        <s v="Participar en las mesas sectoriales de la política de gestión documental"/>
        <s v="De acuerdo a la misionalidad de la entidad actualizar el portafolio de productos y servicios, y gestionar la publicación en los diferentes canales de comunicación, con el fin de orientar a los grupos de valor, y que tenga criterios de accesibilidad, lenguaje claro y gobierno abierto."/>
        <s v="Participar en las mesas sectoriales programadas para las políticas que tienen relación con el Estado -Ciudadano"/>
        <s v="Participar en el ejercicio de innovación abierta denominado OPEN HACIENDA para la formulación de la planeación estratégica  entre otras acciones que requieran de la participación de los grupos de valor."/>
        <s v="Participar en la celebración del día de la transparencia"/>
        <s v="Construir el reporte de índice de condenas en los estudios y/o análisis que realiza la entidad de los procesos que cursan o hayan cursado en su contra, con el fin de proponer las mejoras o correctivos que se requieran"/>
        <s v="Participar en las mesas sectoriales de la política de Defensa Jurídica del Sector Hacienda"/>
        <s v="Cumplimiento gestión del proyecto estratégico Gobierno de Datos; medición bajo el esquema de gestión de proyectos."/>
        <s v="Alcanzar al 2025 el nivel de colaborador horizontal bajo el esquema de madurez digital en la dimensión de datos y analítica establecido por la PWC y ajustado por Previsora."/>
        <s v="Cumplimiento gestión preliminar proyecto estratégico; medición bajo el esquema de gestión de proyectos."/>
        <s v="Cumplimiento gestión proyecto estratégico; medición bajo el esquema de gestión de proyectos."/>
        <s v="Alcanzar a 2022 como mínimo 44 puntos del coeficiente de innovación en el ranking empresarial de la ANDI."/>
        <s v="Cumplimiento del Plan de Innovación y Gestión de Conocimiento "/>
        <s v="Medición utilizando el instrumento de madurez digital establecido por la PWC y ajustado por Previsora."/>
        <s v="Cumplimiento del plan de automatización; medición bajo el esquema de gestión de proyectos."/>
        <s v="Cumplimiento del Plan de Mantenimiento del SGI (Sistema de Gestión de la Innovación)"/>
        <s v="Promedio del cumplimiento de la oferta de valor de indemnizaciones."/>
        <s v="Definición de indicadores y metas de Suscripción y Emisión."/>
        <s v="Cumplir a 2022 con el 94%."/>
        <s v="Alcanzar el presupuesto de primas emitidas anual en negocios estatales."/>
        <s v="Alcanzar el presupuesto de  primas emitidas anual en negocios privados."/>
        <s v="Alcanzar el presupuesto de  primas emitidas anual en negocios personas sin SOAT. "/>
        <s v="Disminuir la participación dentro del portafolio de productos en la Compañía."/>
        <s v="Alcanzar el presupuesto de  primas emitidas en negocios nuevos."/>
        <s v="Encuestas de servicio aplicadas y nivel de satisfacción de usuarios medido (aliados)_x000a_Indicador: número de encuestas realizadas con nivel de satisfacción medido._x000a_Meta: 3 encuestas trimestrales y posterior finalización de cada trimestre, con corte 30 de diciembre"/>
        <s v="Encuestas de servicio aplicadas y nivel de satisfacción de usuarios medido (cliente final)_x000a_Indicador: número de encuestas realizadas con nivel de satisfacción medido._x000a_Meta: 11 encuestas con corte 30 de diciembre (mensualmente y posterior finalización de cada mes)"/>
        <s v="Realización Gestión Preliminar."/>
        <s v="EBITDA - MEGA"/>
        <s v="Índice combinado"/>
        <s v="Portafolio de inversiones"/>
        <s v="Solvencia Patrimonio Técnico"/>
        <s v="ROE"/>
        <s v="Colocación de negocios de productos en el segmento de personas, con énfasis en los funcionarios de las empresas que hacen parte del grupo Bicentenario"/>
        <s v="Actividades que apunten a la madurez y mantemiento de la Defensa Juridica de la compañía de conformidad con las brechas identificadas en el MIPG y los lineamientos de la Agencia Nacional de Defensa Jurídica del Estado"/>
        <s v="Analizar los resultados de la política de Control Interno en la medición del FURAG de la vigencia 2021, así como los resultados semestrales del MECI generados por la Oficina de Control Interno."/>
        <s v="SEXTO COMPONENTE: INICIATIVAS ADICIONALES. Cumplimiento gestión del proyecto estratégico medición bajo el esquema de gestión de proyectos._x000a_"/>
        <s v="Ejecución del PAAC_x000a__x000a_Nota: Estas actividades las debe definir la Gerencia de Riesgos en el despliegue de este plan e informar a Ger. Innovación y Procesos_x000a__x000a_(Ir Hoja 10. PAAC)"/>
        <s v="Ejecución del PAAC_x000a__x000a_Nota: Estas actividades las debe definir la Oficina de Mercadeo y Publicidad en el despliegue de este plan e informar a Ger. Innovación y Procesos_x000a__x000a__x000a_(Ir Hoja 10. PAAC)"/>
        <s v="Ejecución del PAAC_x000a__x000a_Nota: Estas actividades las debe definir la Gerencia de Servicio en el despliegue de este plan e informar a Ger. Innovación y Procesos_x000a__x000a__x000a_(Ir Hoja 10. PAAC)"/>
        <s v="Ejecución del PAAC_x000a__x000a_Nota: Estas actividades las debe definir la Oficina de Control Interno Disciplinario en el despliegue de este plan e informar a Ger. Innovación y Procesos_x000a__x000a__x000a_(Ir Hoja 10. PAAC)"/>
        <s v="Cumplimiento gestión del proyecto estratégico de Interoperabilidad; medición bajo el esquema de gestión de proyectos_x000a__x000a_Fase Preliminar : Revisión y entendimiento del ejercicio de consultoría de definición de AE_x000a_Fase Preparación Contractual: Definir requerimientos Funcionales. Definir requerimientos Tecnológicos. Realizar estudio de mercado_x000a_Fase Estudios previos y contratación: Elaboración de términos de referencia para la invitación abierta, Iniciar el proceso de contratación._x000a_Fase ejecución de la consultoría: Inicio de ejecución de la consultoría."/>
        <s v="Cumplimiento proyectos estratégico componente tecnologico definidos en el PETI_x000a__x000a_(Ir Hoja 11. PETI)"/>
        <s v="Gestión de alto desempeño"/>
        <s v="Alcanzar el nivel de apropiación de los valores de Previsora"/>
        <s v="Mejorar Índice de Cultura Resiliente."/>
        <s v="Cumplimiento del Plan Institucional de Capacitación_x000a__x000a_(Ir Hoja 07. PIC)"/>
        <s v="Desarrollar competencias de analítica de toda la organización"/>
        <s v="Nivel de apropiación del Modelo de Liderazgo"/>
        <s v="Cumplimiento del Plan de incentivos institucionales_x000a__x000a_(Ir Hoja 08. PII)"/>
        <s v="Cumplimiento del Plan Anual de Seguridad y Salud en el Trabajo. _x000a__x000a_Nota: Estas actividades las debe definir la Gerencia de Talento Humano en el despliegue de este plan e informar a Ger. Innovación y Procesos_x000a__x000a_(Ir Hoja 09. PSST)"/>
        <s v="Ejecución del PINAR_x000a__x000a_Nota: Estas actividades las debe definir la Subgerencia de Recursos Físicos en el despliegue de este plan e informar a Ger. Innovación y Procesos_x000a__x000a_(Ir Hoja 02. PINAR)"/>
        <s v="Ejecución del PAA_x000a__x000a_Nota: Estas actividades las debe definir la Gerencia de Contratación en el despliegue de este plan e informar a Ger. Innovación y Procesos_x000a__x000a_(Ir Hoja 03.  PAA)"/>
        <s v="Ejecución del PTRSPI_x000a__x000a_Nota: Estas actividades las debe definir la Gerencia de Riesgos y la Gerencia de TI en el despliegue de este plan e informar a Ger. Innovación y Procesos_x000a__x000a_(Ir Hoja 12.  PTRSPI)"/>
        <s v="Ejecución del PSPI_x000a__x000a_Nota: Estas actividades las debe definir la Gerencia de Riesgos y la Gerencia de TI en el despliegue de este plan e informar a Ger. Innovación y Procesos_x000a__x000a_(Ir Hoja 13. PSPI)"/>
      </sharedItems>
    </cacheField>
    <cacheField name="MEDICIÓN   " numFmtId="0">
      <sharedItems containsBlank="1" longText="1"/>
    </cacheField>
    <cacheField name="RECURSOS" numFmtId="0">
      <sharedItems containsBlank="1" containsMixedTypes="1" containsNumber="1" containsInteger="1" minValue="950000000" maxValue="546073190726"/>
    </cacheField>
    <cacheField name="PRESUPUESTO (FUENTE DE FINANCIAMIENTO)" numFmtId="0">
      <sharedItems containsBlank="1"/>
    </cacheField>
    <cacheField name="FECHA INICIAL" numFmtId="14">
      <sharedItems containsNonDate="0" containsDate="1" containsString="0" containsBlank="1" minDate="2022-01-01T00:00:00" maxDate="2022-10-02T00:00:00" count="10">
        <m/>
        <d v="2022-03-01T00:00:00"/>
        <d v="2022-06-01T00:00:00"/>
        <d v="2022-02-01T00:00:00"/>
        <d v="2022-01-01T00:00:00"/>
        <d v="2022-05-01T00:00:00"/>
        <d v="2022-10-01T00:00:00"/>
        <d v="2022-09-01T00:00:00"/>
        <d v="2022-04-01T00:00:00"/>
        <d v="2022-01-25T00:00:00"/>
      </sharedItems>
    </cacheField>
    <cacheField name="FECHA FINAL" numFmtId="14">
      <sharedItems containsNonDate="0" containsDate="1" containsString="0" containsBlank="1" minDate="2022-11-30T00:00:00" maxDate="2023-01-01T00:00:00"/>
    </cacheField>
    <cacheField name="Tipo" numFmtId="0">
      <sharedItems containsBlank="1"/>
    </cacheField>
    <cacheField name="EJECUCIÓN" numFmtId="0">
      <sharedItems containsString="0" containsBlank="1" containsNumber="1" containsInteger="1" minValue="0" maxValue="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SON ARMANDO REYES" refreshedDate="44656.516625578704" createdVersion="7" refreshedVersion="7" minRefreshableVersion="3" recordCount="63" xr:uid="{5CC51144-7DE4-46E0-B676-7453DAC2F331}">
  <cacheSource type="worksheet">
    <worksheetSource ref="A1:P1048576" sheet="DINAMICA"/>
  </cacheSource>
  <cacheFields count="16">
    <cacheField name="No. " numFmtId="0">
      <sharedItems containsString="0" containsBlank="1" containsNumber="1" containsInteger="1" minValue="1" maxValue="60"/>
    </cacheField>
    <cacheField name="OBJETIVO ESTRATÉGICO  SECTORIAL" numFmtId="0">
      <sharedItems containsBlank="1"/>
    </cacheField>
    <cacheField name="OBJETIVO ESTRATEGICO PREVISORA" numFmtId="0">
      <sharedItems containsBlank="1" count="9">
        <m/>
        <s v="Integrar y potenciar las capacidades de la organización, competencias y valores del equipo humano requeridas para ser una organización colaborativa y flexible que cumple su misión"/>
        <s v="Fortalecer la innovación para crear y mejorar productos y servicios, promover la eficiencia de la compañía y consolidar los factores de competitividad"/>
        <s v="Implementar la transformación digital de Previsora y asegurar las capacidades, infraestructura tecnológica y procesos eficientes para lograr una experiencia empática y ágil con los clientes e intermediarios"/>
        <s v="Crear valor de manera apropiada, diferencial y continua para los clientes objetivo de Previsora"/>
        <s v="Lograr sostenibilidad económica, social, ambiental y de buen gobierno buscando rentabilidad para los accionistas"/>
        <s v="Adoptar decisiones  apalancadas en un modelo de analítica de datos que trasciendan a toda la organización"/>
        <s v="Optimizar el modelo operativo con procesos transversales para ser más ágiles, flexibles y eficaces"/>
        <s v="Implementar un modelo de alianzas estratégicas para potenciar  la propuesta de valor"/>
      </sharedItems>
    </cacheField>
    <cacheField name="DIMENSIÓN MIPG" numFmtId="0">
      <sharedItems containsBlank="1"/>
    </cacheField>
    <cacheField name="POLÍTICA MIPG" numFmtId="0">
      <sharedItems containsBlank="1"/>
    </cacheField>
    <cacheField name="PLAN" numFmtId="0">
      <sharedItems containsBlank="1"/>
    </cacheField>
    <cacheField name="RESPONSABLE" numFmtId="0">
      <sharedItems containsBlank="1"/>
    </cacheField>
    <cacheField name="ACTIVIDAD CUATRIENAL" numFmtId="0">
      <sharedItems containsBlank="1" longText="1"/>
    </cacheField>
    <cacheField name="ACTIVIDAD ANUAL" numFmtId="0">
      <sharedItems containsBlank="1" longText="1"/>
    </cacheField>
    <cacheField name="MEDICIÓN   " numFmtId="0">
      <sharedItems containsBlank="1" longText="1"/>
    </cacheField>
    <cacheField name="RECURSOS" numFmtId="0">
      <sharedItems containsBlank="1" containsMixedTypes="1" containsNumber="1" containsInteger="1" minValue="950000000" maxValue="546073190726"/>
    </cacheField>
    <cacheField name="PRESUPUESTO (FUENTE DE FINANCIAMIENTO)" numFmtId="0">
      <sharedItems containsBlank="1"/>
    </cacheField>
    <cacheField name="FECHA INICIAL" numFmtId="14">
      <sharedItems containsNonDate="0" containsDate="1" containsString="0" containsBlank="1" minDate="2022-01-01T00:00:00" maxDate="2022-10-02T00:00:00"/>
    </cacheField>
    <cacheField name="FECHA FINAL" numFmtId="14">
      <sharedItems containsNonDate="0" containsDate="1" containsString="0" containsBlank="1" minDate="2022-11-30T00:00:00" maxDate="2023-01-01T00:00:00"/>
    </cacheField>
    <cacheField name="Tipo" numFmtId="0">
      <sharedItems containsBlank="1"/>
    </cacheField>
    <cacheField name="EJECUCIÓN" numFmtId="0">
      <sharedItems containsString="0" containsBlank="1"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1">
  <r>
    <m/>
    <x v="0"/>
    <x v="0"/>
    <x v="0"/>
    <x v="0"/>
    <x v="0"/>
    <x v="0"/>
    <m/>
    <x v="0"/>
    <m/>
    <m/>
    <m/>
    <x v="0"/>
    <m/>
    <m/>
    <m/>
  </r>
  <r>
    <n v="1"/>
    <x v="1"/>
    <x v="1"/>
    <x v="1"/>
    <x v="1"/>
    <x v="1"/>
    <x v="1"/>
    <s v="SH.Ini.2019.2022. GCI1.001 Fortalecer la implementación de la política del Talento Humano en las Entidades del Sector Hacienda_x000a__x000a_SH.Ini.2019.2022.GCI1.002 Fortalecer la implementación de la política de integridad en las Entidades del Sector"/>
    <x v="1"/>
    <s v="Participar en las reuniones programadas por el líder sectorial de la política de Talento Humano e Integridad del MHCP y entregar la información requerida para el fortalecimiento y documentación  de estas políticas."/>
    <s v="RECURSOS HUMANOS_x000a__x000a_RECURSOS FINANCIEROS_x000a__x000a_RECURSOS TECNOLÓGICOS"/>
    <s v="Gastos de Operación - Recursos Propios"/>
    <x v="1"/>
    <d v="2022-12-31T00:00:00"/>
    <s v="PROGRAMADO"/>
    <n v="0"/>
  </r>
  <r>
    <n v="2"/>
    <x v="1"/>
    <x v="1"/>
    <x v="1"/>
    <x v="1"/>
    <x v="1"/>
    <x v="1"/>
    <s v="SH.Ini.2019.2022. GCI1.001 Fortalecer la implementación de la política del Talento Humano en las Entidades del Sector Hacienda_x000a__x000a_SH.Ini.2019.2022.GCI1.002 Fortalecer la implementación de la política de integridad en las Entidades del Sector"/>
    <x v="2"/>
    <s v="Participar en las capacitaciones sectoriales de la dimensión de Talento Humano de conformidad con las posibilidades y apoyo de las demás Entidades del Sector según el caso."/>
    <s v="RECURSOS HUMANOS_x000a__x000a_RECURSOS FINANCIEROS_x000a__x000a_RECURSOS TECNOLÓGICOS"/>
    <s v="Gastos de Operación - Recursos Propios"/>
    <x v="1"/>
    <d v="2022-12-31T00:00:00"/>
    <s v="PROGRAMADO"/>
    <n v="0"/>
  </r>
  <r>
    <n v="3"/>
    <x v="1"/>
    <x v="2"/>
    <x v="2"/>
    <x v="2"/>
    <x v="1"/>
    <x v="2"/>
    <s v="SH.Ini.2019.2022.GCI1.003 Fortalecer la implementación de la política de Gestión de Conocimiento e Innovación en las Entidades del Sector"/>
    <x v="3"/>
    <s v="De acuerdo con los resultados obtenidos en la medición del FURAG de la gestión 2021, que realiza el DAFP en la vigencia 2022. Cada entidad del Sector Hacienda, analizará sus resultados y ajustará cuando lo considere pertinente, el plan de Gestión del Conocimiento y la Innovación con el propósito de generar acciones que permitan cerrar brecha, según el caso._x000a__x000a_Entregable. Documento que soporte el análisis de los resultados del Furag, plan de mejora, plan ajustados o documento que evidencie el ejercicio de análisis."/>
    <s v="RECURSOS HUMANOS_x000a__x000a_RECURSOS FINANCIEROS_x000a__x000a_RECURSOS TECNOLÓGICOS"/>
    <s v="Gastos de Operación - Recursos Propios"/>
    <x v="2"/>
    <d v="2022-11-30T00:00:00"/>
    <s v="PROGRAMADO"/>
    <n v="0"/>
  </r>
  <r>
    <n v="4"/>
    <x v="1"/>
    <x v="2"/>
    <x v="2"/>
    <x v="2"/>
    <x v="1"/>
    <x v="2"/>
    <s v="SH.Ini.2019.2022.GCI1.003 Fortalecer la implementación de la política de Gestión de Conocimiento e Innovación en las Entidades del Sector"/>
    <x v="4"/>
    <s v="Asistir a las reuniones de trabajo sectorial para fomentar el intercambio de conocimientos e información entre los líderes de la política de Gestión del Conocimiento y la Innovación."/>
    <s v="RECURSOS HUMANOS_x000a__x000a_RECURSOS FINANCIEROS_x000a__x000a_RECURSOS TECNOLÓGICOS"/>
    <s v="Gastos de Operación - Recursos Propios"/>
    <x v="3"/>
    <d v="2022-12-31T00:00:00"/>
    <s v="PROGRAMADO"/>
    <n v="0"/>
  </r>
  <r>
    <n v="5"/>
    <x v="1"/>
    <x v="2"/>
    <x v="2"/>
    <x v="2"/>
    <x v="1"/>
    <x v="2"/>
    <s v="SH.Ini.2019.2022.GCI1.003 Fortalecer la implementación de la política de Gestión de Conocimiento e Innovación en las Entidades del Sector"/>
    <x v="5"/>
    <s v="Participar en la cuarta semana de gestión del conocimiento y la Innovación"/>
    <s v="RECURSOS HUMANOS_x000a__x000a_RECURSOS FINANCIEROS_x000a__x000a_RECURSOS TECNOLÓGICOS"/>
    <s v="Gastos de Operación - Recursos Propios"/>
    <x v="2"/>
    <d v="2022-11-30T00:00:00"/>
    <s v="PROGRAMADO"/>
    <n v="0"/>
  </r>
  <r>
    <n v="6"/>
    <x v="2"/>
    <x v="3"/>
    <x v="3"/>
    <x v="3"/>
    <x v="1"/>
    <x v="3"/>
    <s v="SH.Ini.2019.2022.GR2.001 Fortalecer la  Gestión Documental en las entidades del SH"/>
    <x v="6"/>
    <s v="Participar en las mesas sectoriales de la política de gestión documental, coordinadas por el MHCP._x000a__x000a_Entregable. Registros de asistencia"/>
    <s v="RECURSOS HUMANOS_x000a__x000a_RECURSOS FINANCIEROS_x000a__x000a_RECURSOS TECNOLÓGICOS"/>
    <s v="Gastos de Operación - Recursos Propios"/>
    <x v="4"/>
    <d v="2022-12-31T00:00:00"/>
    <s v="PROGRAMADO"/>
    <n v="0"/>
  </r>
  <r>
    <n v="7"/>
    <x v="3"/>
    <x v="4"/>
    <x v="4"/>
    <x v="4"/>
    <x v="1"/>
    <x v="4"/>
    <s v="Relacionamiento con El Ciudadano: SH.Ini.2019.2022.GR1.001 Promover el seguimiento y mejora continua de las acciones que se realizan para fortalecer las relaciones con los grupos de valor en las entidades del Sector Hacienda."/>
    <x v="7"/>
    <s v="De acuerdo a la misionalidad de la entidad actualizar el portafolio de productos y servicios, y gestionar la publicación en los diferentes canales de comunicación, con el fin de orientar a los grupos de valor, y que tenga criterios de accesibilidad, lenguaje claro y gobierno abierto."/>
    <s v="RECURSOS HUMANOS_x000a__x000a_RECURSOS FINANCIEROS_x000a__x000a_RECURSOS TECNOLÓGICOS"/>
    <s v="Gastos de Operación - Recursos Propios"/>
    <x v="5"/>
    <d v="2022-12-31T00:00:00"/>
    <s v="PROGRAMADO"/>
    <n v="0"/>
  </r>
  <r>
    <n v="8"/>
    <x v="3"/>
    <x v="4"/>
    <x v="4"/>
    <x v="4"/>
    <x v="1"/>
    <x v="5"/>
    <s v="Relacionamiento con El Ciudadano: SH.Ini.2019.2022.GR1.001 Promover el seguimiento y mejora continua de las acciones que se realizan para fortalecer las relaciones con los grupos de valor en las entidades del Sector Hacienda."/>
    <x v="8"/>
    <s v="Las entidades del Sector Hacienda participaran en las mesas sectoriales programadas._x000a__x000a_En el marco de la Ley 2052 de 2020, se integran las políticas de Servicio al Ciudadano, Racionalización de Trámites, Participación Ciudadana y Transparencia; esta última se incorpora dada la importancia que tiene la publicación de la información._x000a__x000a_Entregable. Registros de asistencia, presentaciones, informes"/>
    <s v="RECURSOS HUMANOS_x000a__x000a_RECURSOS FINANCIEROS_x000a__x000a_RECURSOS TECNOLÓGICOS"/>
    <s v="Gastos de Operación - Recursos Propios"/>
    <x v="4"/>
    <d v="2022-12-31T00:00:00"/>
    <s v="PROGRAMADO"/>
    <n v="0"/>
  </r>
  <r>
    <n v="9"/>
    <x v="3"/>
    <x v="4"/>
    <x v="4"/>
    <x v="4"/>
    <x v="1"/>
    <x v="2"/>
    <s v="Relacionamiento con El Ciudadano: SH.Ini.2019.2022.GR1.001 Promover el seguimiento y mejora continua de las acciones que se realizan para fortalecer las relaciones con los grupos de valor en las entidades del Sector Hacienda."/>
    <x v="9"/>
    <s v="Participar en el ejercicio de innovación abierta denominado OPEN HACIENDA (suministro y análisis de información)."/>
    <s v="RECURSOS HUMANOS_x000a__x000a_RECURSOS FINANCIEROS_x000a__x000a_RECURSOS TECNOLÓGICOS"/>
    <s v="Gastos de Operación - Recursos Propios"/>
    <x v="4"/>
    <d v="2022-12-31T00:00:00"/>
    <s v="PROGRAMADO"/>
    <n v="0"/>
  </r>
  <r>
    <n v="10"/>
    <x v="3"/>
    <x v="5"/>
    <x v="3"/>
    <x v="5"/>
    <x v="1"/>
    <x v="6"/>
    <s v="SH.Ini.2019.2022.GR1.002 Contribuir a la obtención de niveles de excelencia en el ejercicio de la función disciplinaria"/>
    <x v="10"/>
    <s v="De acuerdo con el cronograma establecido por el líder sectorial, se participará de la celebración del día de la transparencia"/>
    <s v="RECURSOS HUMANOS_x000a__x000a_RECURSOS FINANCIEROS_x000a__x000a_RECURSOS TECNOLÓGICOS"/>
    <s v="Gastos de Operación - Recursos Propios"/>
    <x v="2"/>
    <d v="2022-12-21T00:00:00"/>
    <s v="PROGRAMADO"/>
    <n v="0"/>
  </r>
  <r>
    <n v="11"/>
    <x v="4"/>
    <x v="5"/>
    <x v="4"/>
    <x v="6"/>
    <x v="1"/>
    <x v="7"/>
    <s v="SH.Ini.2019.2022.GCI2.002 Desarrollar mecanismos para un adecuado ejercicio de defensa jurídica de las Entidades del Sector Hacienda"/>
    <x v="11"/>
    <s v="Realizar el análisis de casos perdidos y ganados (línea base, pronunciamientos durante la vigencia o anteriores)._x000a__x000a_Elaborar informe cualitativo y analítico a partir del cual se formulen conclusiones concretas con las respectivas propuestas de solución, mejora y/o prevención, según corresponda._x000a__x000a_Entregable: (Pte. determinar instrumento) Reporte de índice de condenas_x000a__x000a_Periodicidad: una (1) vez al año - Plazo: 30 noviembre 2022"/>
    <s v="RECURSOS HUMANOS_x000a__x000a_RECURSOS FINANCIEROS_x000a__x000a_RECURSOS TECNOLÓGICOS"/>
    <s v="Gastos de Operación - Recursos Propios"/>
    <x v="1"/>
    <d v="2022-12-31T00:00:00"/>
    <s v="PROGRAMADO"/>
    <n v="0"/>
  </r>
  <r>
    <n v="12"/>
    <x v="4"/>
    <x v="5"/>
    <x v="4"/>
    <x v="6"/>
    <x v="1"/>
    <x v="7"/>
    <s v="SH.Ini.2019.2022.GCI2.002 Desarrollar mecanismos para un adecuado ejercicio de defensa jurídica de las Entidades del Sector Hacienda"/>
    <x v="12"/>
    <s v="Participar en dos mesas programadas por el líder sectorial de la política de Defensa Jurídica del MHCP y entregar la información requerida para el fortalecimiento y documentación  de estas políticas."/>
    <s v="RECURSOS HUMANOS_x000a__x000a_RECURSOS FINANCIEROS_x000a__x000a_RECURSOS TECNOLÓGICOS"/>
    <s v="Gastos de Operación - Recursos Propios"/>
    <x v="4"/>
    <d v="2022-12-31T00:00:00"/>
    <s v="PROGRAMADO"/>
    <n v="0"/>
  </r>
  <r>
    <n v="13"/>
    <x v="5"/>
    <x v="6"/>
    <x v="3"/>
    <x v="7"/>
    <x v="2"/>
    <x v="8"/>
    <s v="Implementar un Modelo de gobierno y analítica de datos "/>
    <x v="13"/>
    <s v="Cumplimiento de cronograma definido para alcanzar el 100% del alcance."/>
    <n v="950000000"/>
    <s v="Gastos de Operación - Recursos Propios"/>
    <x v="6"/>
    <d v="2022-12-31T00:00:00"/>
    <s v="PROGRAMADO"/>
    <n v="0"/>
  </r>
  <r>
    <n v="14"/>
    <x v="5"/>
    <x v="6"/>
    <x v="3"/>
    <x v="7"/>
    <x v="2"/>
    <x v="9"/>
    <s v="Alcanzar el coeficiente capacidades analíticas de la Compañía"/>
    <x v="14"/>
    <s v="Coeficiente capacidades analíticas: _x000a_% promedio de la evaluación en la dimensión de datos y analítica. (Meta 54.6%)"/>
    <s v="RECURSOS HUMANOS_x000a__x000a_RECURSOS FINANCIEROS_x000a__x000a_RECURSOS TECNOLÓGICOS"/>
    <s v="Gastos de Operación - Recursos Propios"/>
    <x v="4"/>
    <d v="2022-12-31T00:00:00"/>
    <s v="PROGRAMADO"/>
    <n v="0"/>
  </r>
  <r>
    <n v="15"/>
    <x v="5"/>
    <x v="6"/>
    <x v="3"/>
    <x v="7"/>
    <x v="2"/>
    <x v="8"/>
    <s v="Gestión Preliminar: Implementar y fortalecer  herramientas analíticas para la detección y disminución de fraude"/>
    <x v="15"/>
    <s v="Cumplimiento de cronograma definido para alcanzar el 100% del alcance."/>
    <s v="RECURSOS HUMANOS_x000a__x000a_RECURSOS FINANCIEROS_x000a__x000a_RECURSOS TECNOLÓGICOS"/>
    <s v="Gastos de Operación - Recursos Propios"/>
    <x v="7"/>
    <d v="2022-12-31T00:00:00"/>
    <s v="PROGRAMADO"/>
    <n v="0"/>
  </r>
  <r>
    <n v="16"/>
    <x v="1"/>
    <x v="2"/>
    <x v="2"/>
    <x v="2"/>
    <x v="2"/>
    <x v="2"/>
    <s v="Implementar Modelo de gestión del portafolio de productos y servicios "/>
    <x v="16"/>
    <s v="Medición Cumplimiento gestión del proyecto: _x000a_(% Avance Real / % Planeado)._x000a_Nota: Basado en un cronograma definido para alcanzar el 100% del alcance."/>
    <s v="RECURSOS HUMANOS_x000a__x000a_RECURSOS FINANCIEROS_x000a__x000a_RECURSOS TECNOLÓGICOS"/>
    <s v="Gastos de Operación - Recursos Propios"/>
    <x v="3"/>
    <d v="2022-12-31T00:00:00"/>
    <s v="PROGRAMADO"/>
    <n v="0"/>
  </r>
  <r>
    <n v="17"/>
    <x v="1"/>
    <x v="2"/>
    <x v="2"/>
    <x v="2"/>
    <x v="2"/>
    <x v="2"/>
    <s v="Alcanzar el coeficiente de innovación empresarial de la ANDI"/>
    <x v="17"/>
    <s v="Coeficiente de innovación empresarial medido sobre 44 puntos: Resultado de la encuesta ranking de innovación empresarial de la ANDI."/>
    <s v="RECURSOS HUMANOS_x000a__x000a_RECURSOS FINANCIEROS_x000a__x000a_RECURSOS TECNOLÓGICOS"/>
    <s v="Gastos de Operación - Recursos Propios"/>
    <x v="3"/>
    <d v="2022-12-31T00:00:00"/>
    <s v="PROGRAMADO"/>
    <n v="0"/>
  </r>
  <r>
    <n v="18"/>
    <x v="1"/>
    <x v="2"/>
    <x v="2"/>
    <x v="2"/>
    <x v="2"/>
    <x v="2"/>
    <s v="Cumplir con el Plan de Innovación y Gestión de Conocimiento para cerrar brechas identificadas la medición del MIPG, y mantenimiento del Sistema de Gestión de Innovación de la compañía. "/>
    <x v="18"/>
    <s v="Plan medido (% Avance Real / % Planeado)._x000a_Nota: Basado en un cronograma definido para alcanzar el 100% del alcance"/>
    <s v="RECURSOS HUMANOS_x000a__x000a_RECURSOS FINANCIEROS_x000a__x000a_RECURSOS TECNOLÓGICOS"/>
    <s v="Gastos de Operación - Recursos Propios"/>
    <x v="3"/>
    <d v="2022-12-31T00:00:00"/>
    <s v="PROGRAMADO"/>
    <n v="0"/>
  </r>
  <r>
    <n v="19"/>
    <x v="2"/>
    <x v="3"/>
    <x v="4"/>
    <x v="8"/>
    <x v="2"/>
    <x v="10"/>
    <s v="Alcanzar el índice colaborador horizontal en la medición de madurez digital  "/>
    <x v="19"/>
    <s v="Índice de madurez digital: Media geométrica de los resultados de cada dimensión."/>
    <s v="RECURSOS HUMANOS_x000a__x000a_RECURSOS FINANCIEROS_x000a__x000a_RECURSOS TECNOLÓGICOS"/>
    <s v="Gastos de Operación - Recursos Propios"/>
    <x v="7"/>
    <d v="2022-12-31T00:00:00"/>
    <s v="PROGRAMADO"/>
    <n v="0"/>
  </r>
  <r>
    <n v="20"/>
    <x v="2"/>
    <x v="3"/>
    <x v="4"/>
    <x v="2"/>
    <x v="2"/>
    <x v="2"/>
    <s v="Optimizar los procesos misionales propios y tercerizados mediante un esquema de automatización"/>
    <x v="20"/>
    <s v="Cumplimiento gestión del proyecto: _x000a_(% Avance Real / % Planeado)._x000a_Nota: Basado en un cronograma definido para alcanzar el 100% del alcance"/>
    <s v="$391.568.350"/>
    <s v="Gastos de Operación - Recursos Propios"/>
    <x v="3"/>
    <d v="2022-12-31T00:00:00"/>
    <s v="PROGRAMADO"/>
    <n v="0"/>
  </r>
  <r>
    <n v="21"/>
    <x v="2"/>
    <x v="3"/>
    <x v="4"/>
    <x v="9"/>
    <x v="2"/>
    <x v="2"/>
    <s v="Cumplir con el Plan de Mantenimiento del SGI  para cerrar brechas identificadas la medición del MIPG, y mantenimiento de las normas ISO 9001, ISO 14001 y su integración con otros sistemas de gestión de la compañía no certificados. "/>
    <x v="21"/>
    <s v="Plan medido (% Avance Real / % Planeado)._x000a_Nota: Basado en un cronograma definido para alcanzar el 100% del alcance"/>
    <s v="RECURSOS HUMANOS_x000a__x000a_RECURSOS FINANCIEROS_x000a__x000a_RECURSOS TECNOLÓGICOS"/>
    <s v="Gastos de Operación - Recursos Propios"/>
    <x v="3"/>
    <d v="2022-12-31T00:00:00"/>
    <s v="PROGRAMADO"/>
    <n v="0"/>
  </r>
  <r>
    <n v="22"/>
    <x v="5"/>
    <x v="7"/>
    <x v="4"/>
    <x v="9"/>
    <x v="2"/>
    <x v="11"/>
    <s v="Cumplimiento de tiempos de respuesta de los procesos misionales de cara al cliente final: Indemnizaciones"/>
    <x v="22"/>
    <s v="Cumplimiento Promesa de Valor medida respecto al promedio del cumplimiento de promesa de valor en indemnizaciones:  (No. casos de indemnizaciones que cumplen la promesa de valor / Total de casos definidos de indemnizaciones en el periodo) x 100."/>
    <s v="RECURSOS HUMANOS_x000a__x000a_RECURSOS FINANCIEROS_x000a__x000a_RECURSOS TECNOLÓGICOS"/>
    <s v="Gastos de Operación - Recursos Propios"/>
    <x v="4"/>
    <d v="2022-12-31T00:00:00"/>
    <s v="PROGRAMADO"/>
    <n v="0"/>
  </r>
  <r>
    <n v="23"/>
    <x v="5"/>
    <x v="7"/>
    <x v="4"/>
    <x v="9"/>
    <x v="2"/>
    <x v="12"/>
    <s v="Cumplimiento de tiempos de respuesta de los procesos misionales de cara al cliente final: Suscripción y emisión"/>
    <x v="23"/>
    <s v="Indicadores y metas definidas promesa de valor suscripción y emisión"/>
    <s v="RECURSOS HUMANOS_x000a__x000a_RECURSOS FINANCIEROS_x000a__x000a_RECURSOS TECNOLÓGICOS"/>
    <s v="Gastos de Operación - Recursos Propios"/>
    <x v="3"/>
    <d v="2022-12-31T00:00:00"/>
    <s v="PROGRAMADO"/>
    <n v="0"/>
  </r>
  <r>
    <n v="24"/>
    <x v="5"/>
    <x v="7"/>
    <x v="4"/>
    <x v="9"/>
    <x v="2"/>
    <x v="13"/>
    <s v="Oportunidad en el registro de la reserva"/>
    <x v="24"/>
    <s v="Oportunidad en el registro de la reserva medido: ((I1+I2)/2)._x000a_I1: Procesos judiciales = (No. de reservas constituidas &lt;= 60 días / Total de reservas a constituir)._x000a_I2: Demás reservas = No. de reservas constituidas en el mes / Total de reservas a constituir"/>
    <s v="RECURSOS HUMANOS_x000a__x000a_RECURSOS FINANCIEROS_x000a__x000a_RECURSOS TECNOLÓGICOS"/>
    <s v="Gastos de Operación - Recursos Propios"/>
    <x v="4"/>
    <d v="2022-12-31T00:00:00"/>
    <s v="PROGRAMADO"/>
    <n v="0"/>
  </r>
  <r>
    <n v="25"/>
    <x v="3"/>
    <x v="4"/>
    <x v="5"/>
    <x v="10"/>
    <x v="2"/>
    <x v="14"/>
    <s v="Primas emitidas en negocios estatales"/>
    <x v="25"/>
    <s v="Primas emitidas negocios estatales. "/>
    <s v="N.A"/>
    <s v="Gastos de Operación - Recursos Propios"/>
    <x v="4"/>
    <d v="2022-12-31T00:00:00"/>
    <s v="PROGRAMADO"/>
    <n v="0"/>
  </r>
  <r>
    <n v="26"/>
    <x v="3"/>
    <x v="4"/>
    <x v="5"/>
    <x v="10"/>
    <x v="2"/>
    <x v="15"/>
    <s v="Primas emitidas en negocios privados"/>
    <x v="26"/>
    <s v="Primas emitidas en negocios privados."/>
    <s v="RECURSOS HUMANOS_x000a__x000a_RECURSOS FINANCIEROS_x000a__x000a_RECURSOS TECNOLÓGICOS"/>
    <s v="Gastos de Operación - Recursos Propios"/>
    <x v="4"/>
    <d v="2022-12-31T00:00:00"/>
    <s v="PROGRAMADO"/>
    <n v="0"/>
  </r>
  <r>
    <n v="27"/>
    <x v="3"/>
    <x v="4"/>
    <x v="5"/>
    <x v="10"/>
    <x v="2"/>
    <x v="15"/>
    <s v="Primas emitidas en negocios personas sin SOAT"/>
    <x v="27"/>
    <s v="Primas emitidas en negocios personas sin SOAT."/>
    <s v="RECURSOS HUMANOS_x000a__x000a_RECURSOS FINANCIEROS_x000a__x000a_RECURSOS TECNOLÓGICOS"/>
    <s v="Gastos de Operación - Recursos Propios"/>
    <x v="4"/>
    <d v="2022-12-31T00:00:00"/>
    <s v="PROGRAMADO"/>
    <n v="0"/>
  </r>
  <r>
    <n v="28"/>
    <x v="3"/>
    <x v="4"/>
    <x v="5"/>
    <x v="10"/>
    <x v="2"/>
    <x v="16"/>
    <s v="Mantener participación de primas emitidas SOAT con crecimiento controlado de primas"/>
    <x v="28"/>
    <s v="Porcentaje de participación primas emitidas SOAT: _x000a_(Primas emitidas SOAT / Total de primas emitidas)."/>
    <s v="RECURSOS HUMANOS_x000a__x000a_RECURSOS FINANCIEROS_x000a__x000a_RECURSOS TECNOLÓGICOS"/>
    <s v="Gastos de Operación - Recursos Propios"/>
    <x v="4"/>
    <d v="2022-12-31T00:00:00"/>
    <s v="PROGRAMADO"/>
    <n v="0"/>
  </r>
  <r>
    <n v="29"/>
    <x v="3"/>
    <x v="4"/>
    <x v="5"/>
    <x v="10"/>
    <x v="2"/>
    <x v="17"/>
    <s v="Primas emitidas en negocios nuevos"/>
    <x v="29"/>
    <s v="Primas emitidas en negocios nuevos."/>
    <n v="546073190726"/>
    <s v="Gastos de Operación - Recursos Propios"/>
    <x v="4"/>
    <d v="2022-12-31T00:00:00"/>
    <s v="PROGRAMADO"/>
    <n v="0"/>
  </r>
  <r>
    <n v="30"/>
    <x v="3"/>
    <x v="4"/>
    <x v="5"/>
    <x v="10"/>
    <x v="2"/>
    <x v="18"/>
    <s v="Realizar encuestas de sevicio que permitan identificar el nivel de satisfacción de los Intermediarios y oportunidades de mejora"/>
    <x v="30"/>
    <s v="Índice de satisfacción Intermediarios: Encuesta trimestral Agentes y Agencias, calificación TTB  (% de calificaciones mayor o igual a 8 sobre el total de la muestra)."/>
    <s v="RECURSOS HUMANOS_x000a__x000a_RECURSOS FINANCIEROS_x000a__x000a_RECURSOS TECNOLÓGICOS"/>
    <s v="Gastos de Operación - Recursos Propios"/>
    <x v="4"/>
    <d v="2022-11-30T00:00:00"/>
    <s v="PROGRAMADO"/>
    <n v="0"/>
  </r>
  <r>
    <n v="31"/>
    <x v="3"/>
    <x v="4"/>
    <x v="5"/>
    <x v="10"/>
    <x v="2"/>
    <x v="18"/>
    <s v="Realizar encuestas de sevicio que permitan identificar el nivel de satisfacción de los Clientes y usuarios finales y oportunidades de mejora"/>
    <x v="31"/>
    <s v="Índice de satisfacción cliente final: Encuesta mensual cliente final, calificación TTB  (% de calificaciones mayor o igual a 8 sobre el total de la muestra). "/>
    <s v="RECURSOS HUMANOS_x000a__x000a_RECURSOS FINANCIEROS_x000a__x000a_RECURSOS TECNOLÓGICOS"/>
    <s v="Gastos de Operación - Recursos Propios"/>
    <x v="4"/>
    <d v="2022-12-30T00:00:00"/>
    <s v="PROGRAMADO"/>
    <n v="0"/>
  </r>
  <r>
    <n v="32"/>
    <x v="3"/>
    <x v="8"/>
    <x v="4"/>
    <x v="4"/>
    <x v="2"/>
    <x v="9"/>
    <s v="Diseñar Modelo de alianzas estratégicas a partir de ecosistema de actores que ayuden a apalancar la propuesta de valor"/>
    <x v="32"/>
    <s v="Cumplimiento gestión del proyecto: _x000a_(% Avance Real / % Planeado)._x000a_Nota: Basado en un cronograma definido para alcanzar el 100% del alcance."/>
    <s v="RECURSOS HUMANOS_x000a__x000a_RECURSOS FINANCIEROS_x000a__x000a_RECURSOS TECNOLÓGICOS"/>
    <s v="Gastos de Operación - Recursos Propios"/>
    <x v="2"/>
    <d v="2022-12-31T00:00:00"/>
    <s v="PROGRAMADO"/>
    <n v="0"/>
  </r>
  <r>
    <n v="33"/>
    <x v="4"/>
    <x v="5"/>
    <x v="5"/>
    <x v="10"/>
    <x v="2"/>
    <x v="19"/>
    <s v="Cumplir con las metas establecidas en los indicadores de Rentabilidad para el cuatrenio. "/>
    <x v="33"/>
    <s v="EBITDA: Resultado Técnico después de Gastos de Operación + Depreciación + Amortización + Impuestos + Resultado Financiero (del portafolio de gestión) +/- Cambio fluctuación en tasa de cambio + Otros gastos financieros. Meta $51.365 M"/>
    <s v="RECURSOS HUMANOS_x000a__x000a_RECURSOS FINANCIEROS_x000a__x000a_RECURSOS TECNOLÓGICOS"/>
    <s v="Gastos de Operación - Recursos Propios"/>
    <x v="4"/>
    <d v="2022-12-31T00:00:00"/>
    <s v="PROGRAMADO"/>
    <n v="0"/>
  </r>
  <r>
    <n v="34"/>
    <x v="4"/>
    <x v="5"/>
    <x v="5"/>
    <x v="10"/>
    <x v="2"/>
    <x v="19"/>
    <s v="Cumplir con las metas establecidas en los indicadores de Rentabilidad para el cuatrenio. "/>
    <x v="34"/>
    <s v="Índice Combinado: (1-(Resultado técnico después de gastos / Prima devengada)x100). Meta 106.3%"/>
    <s v="RECURSOS HUMANOS_x000a__x000a_RECURSOS FINANCIEROS_x000a__x000a_RECURSOS TECNOLÓGICOS"/>
    <s v="Gastos de Operación - Recursos Propios"/>
    <x v="4"/>
    <d v="2022-12-31T00:00:00"/>
    <s v="PROGRAMADO"/>
    <n v="0"/>
  </r>
  <r>
    <n v="35"/>
    <x v="4"/>
    <x v="5"/>
    <x v="5"/>
    <x v="10"/>
    <x v="2"/>
    <x v="19"/>
    <s v="Cumplir con las metas establecidas en los indicadores de Rentabilidad para el cuatrenio. "/>
    <x v="35"/>
    <s v="Tasa de rentabilidad del portafolio de inversiones  gestionable: ((Valor de Unidad Final Portafolio de Gestión / Valor de Unidad Inicial Portafolio de Gestión)-1)x100. (Meta 4.8%)"/>
    <s v="RECURSOS HUMANOS_x000a__x000a_RECURSOS FINANCIEROS_x000a__x000a_RECURSOS TECNOLÓGICOS"/>
    <s v="Gastos de Operación - Recursos Propios"/>
    <x v="4"/>
    <d v="2022-12-31T00:00:00"/>
    <s v="PROGRAMADO"/>
    <n v="0"/>
  </r>
  <r>
    <n v="36"/>
    <x v="4"/>
    <x v="5"/>
    <x v="5"/>
    <x v="10"/>
    <x v="2"/>
    <x v="19"/>
    <s v="Cumplir con las metas establecidas en los indicadores de Rentabilidad para el cuatrenio. "/>
    <x v="36"/>
    <s v="Índice de solvencia patrimonio técnico:_x000a_(Excedente del patrimonio técnico / Patrimonio adecuado). Meta 21.3%"/>
    <s v="RECURSOS HUMANOS_x000a__x000a_RECURSOS FINANCIEROS_x000a__x000a_RECURSOS TECNOLÓGICOS"/>
    <s v="Gastos de Operación - Recursos Propios"/>
    <x v="4"/>
    <d v="2022-12-31T00:00:00"/>
    <s v="PROGRAMADO"/>
    <n v="0"/>
  </r>
  <r>
    <n v="37"/>
    <x v="4"/>
    <x v="5"/>
    <x v="5"/>
    <x v="10"/>
    <x v="2"/>
    <x v="19"/>
    <s v="Cumplir con las metas establecidas en los indicadores de Rentabilidad para el cuatrenio. "/>
    <x v="37"/>
    <s v="Superar la rentabilidad objetivo del patrimonio ROE: (Utilidad del Ejercicio / Total Patrimonio) x 100. Meta 5.9%"/>
    <s v="RECURSOS HUMANOS_x000a__x000a_RECURSOS FINANCIEROS_x000a__x000a_RECURSOS TECNOLÓGICOS"/>
    <s v="Gastos de Operación - Recursos Propios"/>
    <x v="4"/>
    <d v="2022-12-31T00:00:00"/>
    <s v="PROGRAMADO"/>
    <n v="0"/>
  </r>
  <r>
    <n v="38"/>
    <x v="3"/>
    <x v="8"/>
    <x v="5"/>
    <x v="10"/>
    <x v="2"/>
    <x v="20"/>
    <s v="Colocación de negocios de productos en el segmento de personas, con énfasis en los funcionarios de las empresas que hacen parte del grupo Bicentenario"/>
    <x v="38"/>
    <s v="Porcentaje de funcionarios del grupo Bicentenario con productos Previsora: _x000a_(# de funcionarios con productos Previsora / 12.000 funcionarios)."/>
    <s v="RECURSOS HUMANOS_x000a__x000a_RECURSOS FINANCIEROS_x000a__x000a_RECURSOS TECNOLÓGICOS"/>
    <s v="Gastos de Operación - Recursos Propios"/>
    <x v="4"/>
    <d v="2022-12-31T00:00:00"/>
    <s v="PROGRAMADO"/>
    <n v="0"/>
  </r>
  <r>
    <n v="39"/>
    <x v="4"/>
    <x v="5"/>
    <x v="4"/>
    <x v="6"/>
    <x v="2"/>
    <x v="21"/>
    <s v="Ejecutar Actividades que apunten a la madurez y mantemiento de la Defensa Juridica de la compañía de conformidad con las brechas identificadas en el MIPG y los lineamientos de la Agencia Nacional de Defensa Jurídica del Estado"/>
    <x v="39"/>
    <s v="Medición Cumplimiento gestión del plan defensa jurídica: _x000a_(% Avance Real / % Planeado)._x000a_Nota: Basado en un cronograma definido para alcanzar el 100% del alcance."/>
    <s v="RECURSOS HUMANOS_x000a__x000a_RECURSOS FINANCIEROS_x000a__x000a_RECURSOS TECNOLÓGICOS"/>
    <s v="Gastos de Operación - Recursos Propios"/>
    <x v="4"/>
    <d v="2022-12-31T00:00:00"/>
    <s v="PROGRAMADO"/>
    <n v="0"/>
  </r>
  <r>
    <n v="40"/>
    <x v="4"/>
    <x v="5"/>
    <x v="6"/>
    <x v="11"/>
    <x v="2"/>
    <x v="2"/>
    <s v="Ejecutar actividades de Mantenimiento del Sistema de Control Interno de la compañía de conformidad con las brechas identificadas en la medición del MECI y FURAG."/>
    <x v="40"/>
    <s v="Plan medido (% Avance Real / % Planeado)._x000a_Nota: Basado en un cronograma definido para alcanzar el 100% del alcance"/>
    <s v="RECURSOS HUMANOS_x000a__x000a_RECURSOS FINANCIEROS_x000a__x000a_RECURSOS TECNOLÓGICOS"/>
    <s v="Gastos de Operación - Recursos Propios"/>
    <x v="4"/>
    <d v="2022-12-31T00:00:00"/>
    <s v="PROGRAMADO"/>
    <n v="0"/>
  </r>
  <r>
    <n v="41"/>
    <x v="4"/>
    <x v="5"/>
    <x v="4"/>
    <x v="4"/>
    <x v="3"/>
    <x v="22"/>
    <s v="Productos y servicios que promuevan la inclusión y acceso a servicios financieros, o la educación financiera o la prevención de riesgos (Smart Supervision)"/>
    <x v="41"/>
    <s v="Cumplimiento gestión del proyecto: _x000a_(% Avance Real / % Planeado)._x000a_Nota: Basado en un cronograma definido para alcanzar el 100% del alcance."/>
    <s v="RECURSOS HUMANOS_x000a__x000a_RECURSOS FINANCIEROS_x000a__x000a_RECURSOS TECNOLÓGICOS"/>
    <s v="Gastos de Operación - Recursos Propios"/>
    <x v="4"/>
    <d v="2022-12-31T00:00:00"/>
    <s v="PROGRAMADO"/>
    <n v="0"/>
  </r>
  <r>
    <n v="42"/>
    <x v="4"/>
    <x v="5"/>
    <x v="4"/>
    <x v="4"/>
    <x v="3"/>
    <x v="23"/>
    <s v="Cumplir con el Plan Anticorrupción y de Atención al Ciudadano PRIMER COMPONENTE: Gestión de Riesgos de Corrupción"/>
    <x v="42"/>
    <s v="Plan medido (% Avance Real / % Planeado)._x000a_Nota: Basado en un cronograma definido para alcanzar el 100% del alcance"/>
    <s v="RECURSOS HUMANOS_x000a__x000a_RECURSOS FINANCIEROS_x000a__x000a_RECURSOS TECNOLÓGICOS"/>
    <s v="Gastos de Operación - Recursos Propios"/>
    <x v="4"/>
    <d v="2022-12-31T00:00:00"/>
    <s v="PROGRAMADO"/>
    <n v="0"/>
  </r>
  <r>
    <n v="43"/>
    <x v="4"/>
    <x v="5"/>
    <x v="4"/>
    <x v="4"/>
    <x v="3"/>
    <x v="24"/>
    <s v="Cumplir con el Plan Anticorrupción y de Atención al Ciudadano _x000a_TERCER COMPONENTE: RENDICIÓN DE CUENTAS"/>
    <x v="43"/>
    <s v="Plan medido (% Avance Real / % Planeado)._x000a_Nota: Basado en un cronograma definido para alcanzar el 100% del alcance"/>
    <s v="RECURSOS HUMANOS_x000a__x000a_RECURSOS FINANCIEROS_x000a__x000a_RECURSOS TECNOLÓGICOS"/>
    <s v="Gastos de Operación - Recursos Propios"/>
    <x v="4"/>
    <d v="2022-12-31T00:00:00"/>
    <s v="PROGRAMADO"/>
    <n v="0"/>
  </r>
  <r>
    <n v="44"/>
    <x v="4"/>
    <x v="5"/>
    <x v="4"/>
    <x v="4"/>
    <x v="3"/>
    <x v="25"/>
    <s v="Cumplir con el Plan Anticorrupción y de Atención al Ciudadano _x000a_CUARTO COMPONENTE: MECANISMOS PARA MEJORAR LA ATENCIÓN AL CIUDADANO"/>
    <x v="44"/>
    <s v="Plan medido (% Avance Real / % Planeado)._x000a_Nota: Basado en un cronograma definido para alcanzar el 100% del alcance"/>
    <s v="RECURSOS HUMANOS_x000a__x000a_RECURSOS FINANCIEROS_x000a__x000a_RECURSOS TECNOLÓGICOS"/>
    <s v="Gastos de Operación - Recursos Propios"/>
    <x v="3"/>
    <d v="2022-12-31T00:00:00"/>
    <s v="PROGRAMADO"/>
    <n v="0"/>
  </r>
  <r>
    <n v="45"/>
    <x v="4"/>
    <x v="5"/>
    <x v="4"/>
    <x v="4"/>
    <x v="3"/>
    <x v="26"/>
    <s v="Cumplir con el Plan Anticorrupción y de Atención al Ciudadano _x000a_QUINTO COMPONENTE: MECANISMOS PARA LA TRANSPARENCIA Y ACCESO A LA INFORMACIÓN"/>
    <x v="43"/>
    <s v="Plan medido (% Avance Real / % Planeado)._x000a_Nota: Basado en un cronograma definido para alcanzar el 100% del alcance"/>
    <s v="RECURSOS HUMANOS_x000a__x000a_RECURSOS FINANCIEROS_x000a__x000a_RECURSOS TECNOLÓGICOS"/>
    <s v="Gastos de Operación - Recursos Propios"/>
    <x v="4"/>
    <d v="2022-12-31T00:00:00"/>
    <s v="PROGRAMADO"/>
    <n v="0"/>
  </r>
  <r>
    <n v="46"/>
    <x v="4"/>
    <x v="5"/>
    <x v="4"/>
    <x v="4"/>
    <x v="3"/>
    <x v="27"/>
    <s v="Cumplir con el Plan Anticorrupción y de Atención al Ciudadano _x000a_SEXTO COMPONENTE: INICIATIVAS ADICIONALES"/>
    <x v="45"/>
    <s v="Plan medido (% Avance Real / % Planeado)._x000a_Nota: Basado en un cronograma definido para alcanzar el 100% del alcance"/>
    <s v="RECURSOS HUMANOS_x000a__x000a_RECURSOS FINANCIEROS_x000a__x000a_RECURSOS TECNOLÓGICOS"/>
    <s v="Gastos de Operación - Recursos Propios"/>
    <x v="4"/>
    <d v="2022-12-31T00:00:00"/>
    <s v="PROGRAMADO"/>
    <n v="0"/>
  </r>
  <r>
    <n v="47"/>
    <x v="2"/>
    <x v="3"/>
    <x v="4"/>
    <x v="8"/>
    <x v="4"/>
    <x v="28"/>
    <s v="Tener soluciones digitales de Previsora interoperables e integradas para asegurar el impacto en indicadores que miden la experiencia y satisfacción del cliente"/>
    <x v="46"/>
    <s v="Entregable:  listados de asistencia de dos (2) reuniones en la vigencia 2022 o reporte del MHCP sobre la asistencia de las entidades."/>
    <s v="RECURSOS HUMANOS_x000a__x000a_RECURSOS FINANCIEROS_x000a__x000a_RECURSOS TECNOLÓGICOS"/>
    <s v="Gastos de Operación - Recursos Propios"/>
    <x v="8"/>
    <d v="2022-12-31T00:00:00"/>
    <s v="PROGRAMADO"/>
    <n v="0"/>
  </r>
  <r>
    <n v="48"/>
    <x v="2"/>
    <x v="3"/>
    <x v="4"/>
    <x v="8"/>
    <x v="4"/>
    <x v="28"/>
    <s v="Cumplir con el Plan Estratégico de Tecnologías de la Información en los demás proyectos que se definan para cerrar brechas identificadas en el PETI Sectorial, medición del MIPG, Arquitectura Empresarial y Gobierno de T.I de la compañía que soporte la operación de los procesos "/>
    <x v="47"/>
    <s v="Cumplimiento gestión del proyecto: _x000a_(% Avance Real / % Planeado)."/>
    <s v="RECURSOS HUMANOS_x000a__x000a_RECURSOS FINANCIEROS_x000a__x000a_RECURSOS TECNOLÓGICOS"/>
    <s v="Gastos de Operación - Recursos Propios"/>
    <x v="4"/>
    <d v="2022-12-31T00:00:00"/>
    <s v="PROGRAMADO"/>
    <n v="0"/>
  </r>
  <r>
    <n v="49"/>
    <x v="1"/>
    <x v="1"/>
    <x v="1"/>
    <x v="1"/>
    <x v="5"/>
    <x v="1"/>
    <s v="Gestión de alto desempeño"/>
    <x v="48"/>
    <s v="El 90% de los funcionarios con evaluación del desempeño obtnegan una calificación del 80% o mas."/>
    <s v="RECURSOS HUMANOS_x000a__x000a_RECURSOS FINANCIEROS_x000a__x000a_RECURSOS TECNOLÓGICOS"/>
    <s v="Gastos de Operación - Recursos Propios"/>
    <x v="3"/>
    <d v="2022-12-31T00:00:00"/>
    <s v="PROGRAMADO"/>
    <n v="0"/>
  </r>
  <r>
    <n v="50"/>
    <x v="1"/>
    <x v="1"/>
    <x v="1"/>
    <x v="1"/>
    <x v="6"/>
    <x v="1"/>
    <s v="Alcanzar el nivel de apropiación de los valores de Previsora"/>
    <x v="49"/>
    <s v="Nivel de apropiación valores en un 80%: (Número de personas que contestaron entre 3 y 4 en la encuesta de apropiación de valores/Total de encuestas respondidas)*100%"/>
    <s v="RECURSOS HUMANOS_x000a__x000a_RECURSOS FINANCIEROS_x000a__x000a_RECURSOS TECNOLÓGICOS"/>
    <s v="Gastos de Operación - Recursos Propios"/>
    <x v="1"/>
    <d v="2022-12-31T00:00:00"/>
    <s v="PROGRAMADO"/>
    <n v="0"/>
  </r>
  <r>
    <n v="51"/>
    <x v="1"/>
    <x v="1"/>
    <x v="1"/>
    <x v="1"/>
    <x v="6"/>
    <x v="1"/>
    <s v="Mejorar Índice de Cultura Resiliente."/>
    <x v="50"/>
    <s v="Índice de Cultura de Resiliencia medido en un 78,6%: Encuesta de cultura que se mide en el último trimestre del año_x000a_"/>
    <s v="RECURSOS HUMANOS_x000a__x000a_RECURSOS FINANCIEROS_x000a__x000a_RECURSOS TECNOLÓGICOS"/>
    <s v="Gastos de Operación - Recursos Propios"/>
    <x v="6"/>
    <d v="2022-12-31T00:00:00"/>
    <s v="PROGRAMADO"/>
    <n v="0"/>
  </r>
  <r>
    <n v="52"/>
    <x v="1"/>
    <x v="1"/>
    <x v="1"/>
    <x v="1"/>
    <x v="6"/>
    <x v="1"/>
    <s v="Cumplimiento del Plan Institucional de Capacitación"/>
    <x v="51"/>
    <s v="Cumplimiento del plan definido para alcanzar el 100% del alcance."/>
    <s v="RECURSOS HUMANOS_x000a__x000a_RECURSOS FINANCIEROS_x000a__x000a_RECURSOS TECNOLÓGICOS"/>
    <s v="Gastos de Operación - Recursos Propios - ARL"/>
    <x v="4"/>
    <d v="2022-12-31T00:00:00"/>
    <s v="PROGRAMADO"/>
    <n v="0"/>
  </r>
  <r>
    <n v="53"/>
    <x v="1"/>
    <x v="1"/>
    <x v="1"/>
    <x v="1"/>
    <x v="6"/>
    <x v="1"/>
    <s v="Desarrollar competencias de analítica de toda la organización"/>
    <x v="52"/>
    <s v="Cumplimiento de cronograma definido para alcanzar el 95% del alcance."/>
    <s v="RECURSOS HUMANOS_x000a__x000a_RECURSOS FINANCIEROS_x000a__x000a_RECURSOS TECNOLÓGICOS"/>
    <s v="Gastos de Operación - Recursos Propios"/>
    <x v="1"/>
    <d v="2022-12-31T00:00:00"/>
    <s v="PROGRAMADO"/>
    <n v="0"/>
  </r>
  <r>
    <n v="54"/>
    <x v="1"/>
    <x v="1"/>
    <x v="1"/>
    <x v="1"/>
    <x v="6"/>
    <x v="1"/>
    <s v="Nivel de apropiación del Modelo de Liderazgo"/>
    <x v="53"/>
    <s v="Índice de Modelo de Liderazgo para este año se va a identificar linea base: Encuesta de cultura que se mide en el último trimestre del año_x000a_"/>
    <s v="RECURSOS HUMANOS_x000a__x000a_RECURSOS FINANCIEROS_x000a__x000a_RECURSOS TECNOLÓGICOS"/>
    <s v="Gastos de Operación - Recursos Propios"/>
    <x v="6"/>
    <d v="2022-12-31T00:00:00"/>
    <s v="PROGRAMADO"/>
    <n v="0"/>
  </r>
  <r>
    <n v="55"/>
    <x v="1"/>
    <x v="1"/>
    <x v="1"/>
    <x v="1"/>
    <x v="7"/>
    <x v="1"/>
    <s v="Cumplimiento del Plan de incentivos institucionales"/>
    <x v="54"/>
    <s v="Cumplimiento del plan definido para alcanzar el 100% del alcance."/>
    <s v="RECURSOS HUMANOS_x000a__x000a_RECURSOS FINANCIEROS_x000a__x000a_RECURSOS TECNOLÓGICOS"/>
    <s v="Gastos de Operación - Recursos Propios"/>
    <x v="3"/>
    <d v="2022-12-31T00:00:00"/>
    <s v="PROGRAMADO"/>
    <n v="0"/>
  </r>
  <r>
    <n v="56"/>
    <x v="1"/>
    <x v="1"/>
    <x v="1"/>
    <x v="1"/>
    <x v="8"/>
    <x v="1"/>
    <s v="Cumplir con el Plan Anual de Seguridad y Salud en el Trabajo de acuerdo con normatividad vigente y  componentes que se definan para cerrar brechas identificadas en la medición del MIPG."/>
    <x v="55"/>
    <s v="Cumplimiento del plan definido para alcanzar el 100% del alcance."/>
    <s v="RECURSOS HUMANOS_x000a__x000a_RECURSOS FINANCIEROS_x000a__x000a_RECURSOS TECNOLÓGICOS"/>
    <s v="Gastos de Operación - Recursos Propios"/>
    <x v="4"/>
    <d v="2022-12-31T00:00:00"/>
    <s v="PROGRAMADO"/>
    <n v="0"/>
  </r>
  <r>
    <n v="57"/>
    <x v="4"/>
    <x v="5"/>
    <x v="3"/>
    <x v="3"/>
    <x v="9"/>
    <x v="3"/>
    <s v="Cumplir con el Plan Institucional de Archivos para cerrar brechas identificadas la medición del MIPG y normatividad exigida por el Archivo General de la Nación"/>
    <x v="56"/>
    <s v="Plan medido (% Avance Real / % Planeado)._x000a_Nota: Basado en un cronograma definido para alcanzar el 100% del alcance"/>
    <s v="RECURSOS HUMANOS_x000a__x000a_RECURSOS FINANCIEROS_x000a__x000a_RECURSOS TECNOLÓGICOS"/>
    <s v="Gastos de Operación - Recursos Propios"/>
    <x v="4"/>
    <d v="2022-12-31T00:00:00"/>
    <s v="PROGRAMADO"/>
    <n v="0"/>
  </r>
  <r>
    <n v="58"/>
    <x v="4"/>
    <x v="5"/>
    <x v="7"/>
    <x v="12"/>
    <x v="10"/>
    <x v="29"/>
    <s v="Ejecutar el Plan Anual de Adquisiciones según programación anual "/>
    <x v="57"/>
    <s v="Plan medido (% Avance Real / % Planeado)._x000a_Nota: Basado en un cronograma definido para alcanzar el 100% del alcance"/>
    <s v="RECURSOS HUMANOS_x000a__x000a_RECURSOS FINANCIEROS_x000a__x000a_RECURSOS TECNOLÓGICOS"/>
    <s v="Gastos de Operación - Recursos Propios"/>
    <x v="9"/>
    <d v="2022-12-31T00:00:00"/>
    <s v="PROGRAMADO"/>
    <n v="0"/>
  </r>
  <r>
    <n v="59"/>
    <x v="4"/>
    <x v="5"/>
    <x v="4"/>
    <x v="13"/>
    <x v="11"/>
    <x v="30"/>
    <s v="Ejecutar actividades relacionadas con el tratamiento de riesgos de seguridad y privacidad de la información de acuerdo con los controles establecidos. "/>
    <x v="58"/>
    <s v="Plan medido (% Avance Real / % Planeado)._x000a_Nota: Basado en un cronograma definido para alcanzar el 100% del alcance"/>
    <s v="RECURSOS HUMANOS_x000a__x000a_RECURSOS FINANCIEROS_x000a__x000a_RECURSOS TECNOLÓGICOS"/>
    <s v="Gastos de Operación - Recursos Propios"/>
    <x v="4"/>
    <d v="2022-12-31T00:00:00"/>
    <s v="PROGRAMADO"/>
    <n v="0"/>
  </r>
  <r>
    <n v="60"/>
    <x v="4"/>
    <x v="5"/>
    <x v="4"/>
    <x v="13"/>
    <x v="12"/>
    <x v="30"/>
    <s v="Ejecutar actividades que conlleven a la madurez del MSPI de la compañía y cumplimiento de la Res 500 - MINTIC y buenas practicas de la ISO 27001"/>
    <x v="59"/>
    <s v="Plan medido (% Avance Real / % Planeado)._x000a_Nota: Basado en un cronograma definido para alcanzar el 100% del alcance"/>
    <s v="RECURSOS HUMANOS_x000a__x000a_RECURSOS FINANCIEROS_x000a__x000a_RECURSOS TECNOLÓGICOS"/>
    <s v="Gastos de Operación - Recursos Propios"/>
    <x v="4"/>
    <d v="2022-12-31T00:00:00"/>
    <s v="PROGRAMADO"/>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3">
  <r>
    <m/>
    <m/>
    <x v="0"/>
    <m/>
    <m/>
    <m/>
    <m/>
    <m/>
    <m/>
    <m/>
    <m/>
    <m/>
    <m/>
    <m/>
    <m/>
    <m/>
  </r>
  <r>
    <n v="1"/>
    <s v="Fortalecer las capacidades del Talento Humano y la Innovación en las Entidades del Sector Hacienda"/>
    <x v="1"/>
    <s v="TALENTO HUMANO"/>
    <s v="TALENTO HUMANO"/>
    <s v="PLAN SECTORIAL "/>
    <s v="GERENCIA DE TALENTO HUMANO"/>
    <s v="SH.Ini.2019.2022. GCI1.001 Fortalecer la implementación de la política del Talento Humano en las Entidades del Sector Hacienda_x000a__x000a_SH.Ini.2019.2022.GCI1.002 Fortalecer la implementación de la política de integridad en las Entidades del Sector"/>
    <s v="Participar en las mesas sectoriales de la dimensión de Talento Humano."/>
    <s v="Participar en las reuniones programadas por el líder sectorial de la política de Talento Humano e Integridad del MHCP y entregar la información requerida para el fortalecimiento y documentación  de estas políticas."/>
    <s v="RECURSOS HUMANOS_x000a__x000a_RECURSOS FINANCIEROS_x000a__x000a_RECURSOS TECNOLÓGICOS"/>
    <s v="Gastos de Operación - Recursos Propios"/>
    <d v="2022-03-01T00:00:00"/>
    <d v="2022-12-31T00:00:00"/>
    <s v="PROGRAMADO"/>
    <n v="0"/>
  </r>
  <r>
    <n v="2"/>
    <s v="Fortalecer las capacidades del Talento Humano y la Innovación en las Entidades del Sector Hacienda"/>
    <x v="1"/>
    <s v="TALENTO HUMANO"/>
    <s v="TALENTO HUMANO"/>
    <s v="PLAN SECTORIAL "/>
    <s v="GERENCIA DE TALENTO HUMANO"/>
    <s v="SH.Ini.2019.2022. GCI1.001 Fortalecer la implementación de la política del Talento Humano en las Entidades del Sector Hacienda_x000a__x000a_SH.Ini.2019.2022.GCI1.002 Fortalecer la implementación de la política de integridad en las Entidades del Sector"/>
    <s v="Participar en las capacitaciones sectoriales de la dimensión de Talento Humano"/>
    <s v="Participar en las capacitaciones sectoriales de la dimensión de Talento Humano de conformidad con las posibilidades y apoyo de las demás Entidades del Sector según el caso."/>
    <s v="RECURSOS HUMANOS_x000a__x000a_RECURSOS FINANCIEROS_x000a__x000a_RECURSOS TECNOLÓGICOS"/>
    <s v="Gastos de Operación - Recursos Propios"/>
    <d v="2022-03-01T00:00:00"/>
    <d v="2022-12-31T00:00:00"/>
    <s v="PROGRAMADO"/>
    <n v="0"/>
  </r>
  <r>
    <n v="3"/>
    <s v="Fortalecer las capacidades del Talento Humano y la Innovación en las Entidades del Sector Hacienda"/>
    <x v="2"/>
    <s v="GESTIÓN DE CONOCIMIENTO Y LA INNOVACIÓN "/>
    <s v="GESTIÓN DE CONOCIMIENTO Y LA INNOVACIÓN "/>
    <s v="PLAN SECTORIAL "/>
    <s v="GERENCIA DE INNOVACIÓN Y PROCESOS"/>
    <s v="SH.Ini.2019.2022.GCI1.003 Fortalecer la implementación de la política de Gestión de Conocimiento e Innovación en las Entidades del Sector"/>
    <s v="Analizar los resultados de la política de Gestión del Conocimiento y la Innovación en la medición del  FURAG de la vigencia  2021."/>
    <s v="De acuerdo con los resultados obtenidos en la medición del FURAG de la gestión 2021, que realiza el DAFP en la vigencia 2022. Cada entidad del Sector Hacienda, analizará sus resultados y ajustará cuando lo considere pertinente, el plan de Gestión del Conocimiento y la Innovación con el propósito de generar acciones que permitan cerrar brecha, según el caso._x000a__x000a_Entregable. Documento que soporte el análisis de los resultados del Furag, plan de mejora, plan ajustados o documento que evidencie el ejercicio de análisis."/>
    <s v="RECURSOS HUMANOS_x000a__x000a_RECURSOS FINANCIEROS_x000a__x000a_RECURSOS TECNOLÓGICOS"/>
    <s v="Gastos de Operación - Recursos Propios"/>
    <d v="2022-06-01T00:00:00"/>
    <d v="2022-11-30T00:00:00"/>
    <s v="PROGRAMADO"/>
    <n v="0"/>
  </r>
  <r>
    <n v="4"/>
    <s v="Fortalecer las capacidades del Talento Humano y la Innovación en las Entidades del Sector Hacienda"/>
    <x v="2"/>
    <s v="GESTIÓN DE CONOCIMIENTO Y LA INNOVACIÓN "/>
    <s v="GESTIÓN DE CONOCIMIENTO Y LA INNOVACIÓN "/>
    <s v="PLAN SECTORIAL "/>
    <s v="GERENCIA DE INNOVACIÓN Y PROCESOS"/>
    <s v="SH.Ini.2019.2022.GCI1.003 Fortalecer la implementación de la política de Gestión de Conocimiento e Innovación en las Entidades del Sector"/>
    <s v="Participar en  las mesas sectoriales de la política de Gestión del Conocimiento e innovación"/>
    <s v="Asistir a las reuniones de trabajo sectorial para fomentar el intercambio de conocimientos e información entre los líderes de la política de Gestión del Conocimiento y la Innovación."/>
    <s v="RECURSOS HUMANOS_x000a__x000a_RECURSOS FINANCIEROS_x000a__x000a_RECURSOS TECNOLÓGICOS"/>
    <s v="Gastos de Operación - Recursos Propios"/>
    <d v="2022-02-01T00:00:00"/>
    <d v="2022-12-31T00:00:00"/>
    <s v="PROGRAMADO"/>
    <n v="0"/>
  </r>
  <r>
    <n v="5"/>
    <s v="Fortalecer las capacidades del Talento Humano y la Innovación en las Entidades del Sector Hacienda"/>
    <x v="2"/>
    <s v="GESTIÓN DE CONOCIMIENTO Y LA INNOVACIÓN "/>
    <s v="GESTIÓN DE CONOCIMIENTO Y LA INNOVACIÓN "/>
    <s v="PLAN SECTORIAL "/>
    <s v="GERENCIA DE INNOVACIÓN Y PROCESOS"/>
    <s v="SH.Ini.2019.2022.GCI1.003 Fortalecer la implementación de la política de Gestión de Conocimiento e Innovación en las Entidades del Sector"/>
    <s v="Participar en la cuarta semana de gestión del conocimiento y la Innovación"/>
    <s v="Participar en la cuarta semana de gestión del conocimiento y la Innovación"/>
    <s v="RECURSOS HUMANOS_x000a__x000a_RECURSOS FINANCIEROS_x000a__x000a_RECURSOS TECNOLÓGICOS"/>
    <s v="Gastos de Operación - Recursos Propios"/>
    <d v="2022-06-01T00:00:00"/>
    <d v="2022-11-30T00:00:00"/>
    <s v="PROGRAMADO"/>
    <n v="0"/>
  </r>
  <r>
    <n v="6"/>
    <s v="Fortalecer la Gestión TIC y de la Información de las Entidades del Sector Hacienda"/>
    <x v="3"/>
    <s v="INFORMACIÓN Y COMUNICACIÓN"/>
    <s v="GESTIÓN DOCUMENTAL "/>
    <s v="PLAN SECTORIAL "/>
    <s v="SUBGERENCIA DE RECURSOS FÍSICOS"/>
    <s v="SH.Ini.2019.2022.GR2.001 Fortalecer la  Gestión Documental en las entidades del SH"/>
    <s v="Participar en las mesas sectoriales de la política de gestión documental"/>
    <s v="Participar en las mesas sectoriales de la política de gestión documental, coordinadas por el MHCP._x000a__x000a_Entregable. Registros de asistencia"/>
    <s v="RECURSOS HUMANOS_x000a__x000a_RECURSOS FINANCIEROS_x000a__x000a_RECURSOS TECNOLÓGICOS"/>
    <s v="Gastos de Operación - Recursos Propios"/>
    <d v="2022-01-01T00:00:00"/>
    <d v="2022-12-31T00:00:00"/>
    <s v="PROGRAMADO"/>
    <n v="0"/>
  </r>
  <r>
    <n v="7"/>
    <s v="Fortalecer las relaciones de las entidades del Sector Hacienda con sus grupos de Valor"/>
    <x v="4"/>
    <s v="GESTIÓN CON VALORES PARA RESULTADOS"/>
    <s v="PARTICIPACIÓN CIUDADANA"/>
    <s v="PLAN SECTORIAL "/>
    <s v="VPT/OFICINA DE MERCADEO"/>
    <s v="Relacionamiento con El Ciudadano: SH.Ini.2019.2022.GR1.001 Promover el seguimiento y mejora continua de las acciones que se realizan para fortalecer las relaciones con los grupos de valor en las entidades del Sector Hacienda."/>
    <s v="De acuerdo a la misionalidad de la entidad actualizar el portafolio de productos y servicios, y gestionar la publicación en los diferentes canales de comunicación, con el fin de orientar a los grupos de valor, y que tenga criterios de accesibilidad, lenguaje claro y gobierno abierto."/>
    <s v="De acuerdo a la misionalidad de la entidad actualizar el portafolio de productos y servicios, y gestionar la publicación en los diferentes canales de comunicación, con el fin de orientar a los grupos de valor, y que tenga criterios de accesibilidad, lenguaje claro y gobierno abierto."/>
    <s v="RECURSOS HUMANOS_x000a__x000a_RECURSOS FINANCIEROS_x000a__x000a_RECURSOS TECNOLÓGICOS"/>
    <s v="Gastos de Operación - Recursos Propios"/>
    <d v="2022-05-01T00:00:00"/>
    <d v="2022-12-31T00:00:00"/>
    <s v="PROGRAMADO"/>
    <n v="0"/>
  </r>
  <r>
    <n v="8"/>
    <s v="Fortalecer las relaciones de las entidades del Sector Hacienda con sus grupos de Valor"/>
    <x v="4"/>
    <s v="GESTIÓN CON VALORES PARA RESULTADOS"/>
    <s v="PARTICIPACIÓN CIUDADANA"/>
    <s v="PLAN SECTORIAL "/>
    <s v="GERENCIA DE SERVICIO "/>
    <s v="Relacionamiento con El Ciudadano: SH.Ini.2019.2022.GR1.001 Promover el seguimiento y mejora continua de las acciones que se realizan para fortalecer las relaciones con los grupos de valor en las entidades del Sector Hacienda."/>
    <s v="Participar en las mesas sectoriales programadas para las políticas que tienen relación con el Estado -Ciudadano"/>
    <s v="Las entidades del Sector Hacienda participaran en las mesas sectoriales programadas._x000a__x000a_En el marco de la Ley 2052 de 2020, se integran las políticas de Servicio al Ciudadano, Racionalización de Trámites, Participación Ciudadana y Transparencia; esta última se incorpora dada la importancia que tiene la publicación de la información._x000a__x000a_Entregable. Registros de asistencia, presentaciones, informes"/>
    <s v="RECURSOS HUMANOS_x000a__x000a_RECURSOS FINANCIEROS_x000a__x000a_RECURSOS TECNOLÓGICOS"/>
    <s v="Gastos de Operación - Recursos Propios"/>
    <d v="2022-01-01T00:00:00"/>
    <d v="2022-12-31T00:00:00"/>
    <s v="PROGRAMADO"/>
    <n v="0"/>
  </r>
  <r>
    <n v="9"/>
    <s v="Fortalecer las relaciones de las entidades del Sector Hacienda con sus grupos de Valor"/>
    <x v="4"/>
    <s v="GESTIÓN CON VALORES PARA RESULTADOS"/>
    <s v="PARTICIPACIÓN CIUDADANA"/>
    <s v="PLAN SECTORIAL "/>
    <s v="GERENCIA DE INNOVACIÓN Y PROCESOS"/>
    <s v="Relacionamiento con El Ciudadano: SH.Ini.2019.2022.GR1.001 Promover el seguimiento y mejora continua de las acciones que se realizan para fortalecer las relaciones con los grupos de valor en las entidades del Sector Hacienda."/>
    <s v="Participar en el ejercicio de innovación abierta denominado OPEN HACIENDA para la formulación de la planeación estratégica  entre otras acciones que requieran de la participación de los grupos de valor."/>
    <s v="Participar en el ejercicio de innovación abierta denominado OPEN HACIENDA (suministro y análisis de información)."/>
    <s v="RECURSOS HUMANOS_x000a__x000a_RECURSOS FINANCIEROS_x000a__x000a_RECURSOS TECNOLÓGICOS"/>
    <s v="Gastos de Operación - Recursos Propios"/>
    <d v="2022-01-01T00:00:00"/>
    <d v="2022-12-31T00:00:00"/>
    <s v="PROGRAMADO"/>
    <n v="0"/>
  </r>
  <r>
    <n v="10"/>
    <s v="Fortalecer las relaciones de las entidades del Sector Hacienda con sus grupos de Valor"/>
    <x v="5"/>
    <s v="INFORMACIÓN Y COMUNICACIÓN"/>
    <s v="TRANSPARENCIA, ACCESO A LA INFORMACIÓN Y  LUCHA CONTRA LA CORRUPCIÓN "/>
    <s v="PLAN SECTORIAL "/>
    <s v="OFICINA DE CONTROL INTERNO DISCIPLINARIO "/>
    <s v="SH.Ini.2019.2022.GR1.002 Contribuir a la obtención de niveles de excelencia en el ejercicio de la función disciplinaria"/>
    <s v="Participar en la celebración del día de la transparencia"/>
    <s v="De acuerdo con el cronograma establecido por el líder sectorial, se participará de la celebración del día de la transparencia"/>
    <s v="RECURSOS HUMANOS_x000a__x000a_RECURSOS FINANCIEROS_x000a__x000a_RECURSOS TECNOLÓGICOS"/>
    <s v="Gastos de Operación - Recursos Propios"/>
    <d v="2022-06-01T00:00:00"/>
    <d v="2022-12-21T00:00:00"/>
    <s v="PROGRAMADO"/>
    <n v="0"/>
  </r>
  <r>
    <n v="11"/>
    <s v="Promover la adecuada administración de los recursos físicos, financieros y de defensa técnica de las entidades del Sector Hacienda"/>
    <x v="5"/>
    <s v="GESTIÓN CON VALORES PARA RESULTADOS"/>
    <s v="DEFENSA JURÍDICA"/>
    <s v="PLAN SECTORIAL "/>
    <s v="GERENCIA DE LITIGIOS "/>
    <s v="SH.Ini.2019.2022.GCI2.002 Desarrollar mecanismos para un adecuado ejercicio de defensa jurídica de las Entidades del Sector Hacienda"/>
    <s v="Construir el reporte de índice de condenas en los estudios y/o análisis que realiza la entidad de los procesos que cursan o hayan cursado en su contra, con el fin de proponer las mejoras o correctivos que se requieran"/>
    <s v="Realizar el análisis de casos perdidos y ganados (línea base, pronunciamientos durante la vigencia o anteriores)._x000a__x000a_Elaborar informe cualitativo y analítico a partir del cual se formulen conclusiones concretas con las respectivas propuestas de solución, mejora y/o prevención, según corresponda._x000a__x000a_Entregable: (Pte. determinar instrumento) Reporte de índice de condenas_x000a__x000a_Periodicidad: una (1) vez al año - Plazo: 30 noviembre 2022"/>
    <s v="RECURSOS HUMANOS_x000a__x000a_RECURSOS FINANCIEROS_x000a__x000a_RECURSOS TECNOLÓGICOS"/>
    <s v="Gastos de Operación - Recursos Propios"/>
    <d v="2022-03-01T00:00:00"/>
    <d v="2022-12-31T00:00:00"/>
    <s v="PROGRAMADO"/>
    <n v="0"/>
  </r>
  <r>
    <n v="12"/>
    <s v="Promover la adecuada administración de los recursos físicos, financieros y de defensa técnica de las entidades del Sector Hacienda"/>
    <x v="5"/>
    <s v="GESTIÓN CON VALORES PARA RESULTADOS"/>
    <s v="DEFENSA JURÍDICA"/>
    <s v="PLAN SECTORIAL "/>
    <s v="GERENCIA DE LITIGIOS "/>
    <s v="SH.Ini.2019.2022.GCI2.002 Desarrollar mecanismos para un adecuado ejercicio de defensa jurídica de las Entidades del Sector Hacienda"/>
    <s v="Participar en las mesas sectoriales de la política de Defensa Jurídica del Sector Hacienda"/>
    <s v="Participar en dos mesas programadas por el líder sectorial de la política de Defensa Jurídica del MHCP y entregar la información requerida para el fortalecimiento y documentación  de estas políticas."/>
    <s v="RECURSOS HUMANOS_x000a__x000a_RECURSOS FINANCIEROS_x000a__x000a_RECURSOS TECNOLÓGICOS"/>
    <s v="Gastos de Operación - Recursos Propios"/>
    <d v="2022-01-01T00:00:00"/>
    <d v="2022-12-31T00:00:00"/>
    <s v="PROGRAMADO"/>
    <n v="0"/>
  </r>
  <r>
    <n v="13"/>
    <s v="Fortalecer la Gestión Organizacional y por Procesos de las Entidades del Sector Hacienda"/>
    <x v="6"/>
    <s v="INFORMACIÓN Y COMUNICACIÓN"/>
    <s v="GESTIÓN DE LA INFORMACIÓN ESTADISTICA"/>
    <s v="PLAN INSTITUCIONAL "/>
    <s v="GERENCIA DE PLANEACIÓN"/>
    <s v="Implementar un Modelo de gobierno y analítica de datos "/>
    <s v="Cumplimiento gestión del proyecto estratégico Gobierno de Datos; medición bajo el esquema de gestión de proyectos."/>
    <s v="Cumplimiento de cronograma definido para alcanzar el 100% del alcance."/>
    <n v="950000000"/>
    <s v="Gastos de Operación - Recursos Propios"/>
    <d v="2022-10-01T00:00:00"/>
    <d v="2022-12-31T00:00:00"/>
    <s v="PROGRAMADO"/>
    <n v="0"/>
  </r>
  <r>
    <n v="14"/>
    <s v="Fortalecer la Gestión Organizacional y por Procesos de las Entidades del Sector Hacienda"/>
    <x v="6"/>
    <s v="INFORMACIÓN Y COMUNICACIÓN"/>
    <s v="GESTIÓN DE LA INFORMACIÓN ESTADISTICA"/>
    <s v="PLAN INSTITUCIONAL "/>
    <s v="GERENCIA DE PLANEACIÓN "/>
    <s v="Alcanzar el coeficiente capacidades analíticas de la Compañía"/>
    <s v="Alcanzar al 2025 el nivel de colaborador horizontal bajo el esquema de madurez digital en la dimensión de datos y analítica establecido por la PWC y ajustado por Previsora."/>
    <s v="Coeficiente capacidades analíticas: _x000a_% promedio de la evaluación en la dimensión de datos y analítica. (Meta 54.6%)"/>
    <s v="RECURSOS HUMANOS_x000a__x000a_RECURSOS FINANCIEROS_x000a__x000a_RECURSOS TECNOLÓGICOS"/>
    <s v="Gastos de Operación - Recursos Propios"/>
    <d v="2022-01-01T00:00:00"/>
    <d v="2022-12-31T00:00:00"/>
    <s v="PROGRAMADO"/>
    <n v="0"/>
  </r>
  <r>
    <n v="15"/>
    <s v="Fortalecer la Gestión Organizacional y por Procesos de las Entidades del Sector Hacienda"/>
    <x v="6"/>
    <s v="INFORMACIÓN Y COMUNICACIÓN"/>
    <s v="GESTIÓN DE LA INFORMACIÓN ESTADISTICA"/>
    <s v="PLAN INSTITUCIONAL "/>
    <s v="GERENCIA DE PLANEACIÓN"/>
    <s v="Gestión Preliminar: Implementar y fortalecer  herramientas analíticas para la detección y disminución de fraude"/>
    <s v="Cumplimiento gestión preliminar proyecto estratégico; medición bajo el esquema de gestión de proyectos."/>
    <s v="Cumplimiento de cronograma definido para alcanzar el 100% del alcance."/>
    <s v="RECURSOS HUMANOS_x000a__x000a_RECURSOS FINANCIEROS_x000a__x000a_RECURSOS TECNOLÓGICOS"/>
    <s v="Gastos de Operación - Recursos Propios"/>
    <d v="2022-09-01T00:00:00"/>
    <d v="2022-12-31T00:00:00"/>
    <s v="PROGRAMADO"/>
    <n v="0"/>
  </r>
  <r>
    <n v="16"/>
    <s v="Fortalecer las capacidades del Talento Humano y la Innovación en las Entidades del Sector Hacienda"/>
    <x v="2"/>
    <s v="GESTIÓN DE CONOCIMIENTO Y LA INNOVACIÓN "/>
    <s v="GESTIÓN DE CONOCIMIENTO Y LA INNOVACIÓN "/>
    <s v="PLAN INSTITUCIONAL "/>
    <s v="GERENCIA DE INNOVACIÓN Y PROCESOS"/>
    <s v="Implementar Modelo de gestión del portafolio de productos y servicios "/>
    <s v="Cumplimiento gestión proyecto estratégico; medición bajo el esquema de gestión de proyectos."/>
    <s v="Medición Cumplimiento gestión del proyecto: _x000a_(% Avance Real / % Planeado)._x000a_Nota: Basado en un cronograma definido para alcanzar el 100% del alcance."/>
    <s v="RECURSOS HUMANOS_x000a__x000a_RECURSOS FINANCIEROS_x000a__x000a_RECURSOS TECNOLÓGICOS"/>
    <s v="Gastos de Operación - Recursos Propios"/>
    <d v="2022-02-01T00:00:00"/>
    <d v="2022-12-31T00:00:00"/>
    <s v="PROGRAMADO"/>
    <n v="0"/>
  </r>
  <r>
    <n v="17"/>
    <s v="Fortalecer las capacidades del Talento Humano y la Innovación en las Entidades del Sector Hacienda"/>
    <x v="2"/>
    <s v="GESTIÓN DE CONOCIMIENTO Y LA INNOVACIÓN "/>
    <s v="GESTIÓN DE CONOCIMIENTO Y LA INNOVACIÓN "/>
    <s v="PLAN INSTITUCIONAL "/>
    <s v="GERENCIA DE INNOVACIÓN Y PROCESOS"/>
    <s v="Alcanzar el coeficiente de innovación empresarial de la ANDI"/>
    <s v="Alcanzar a 2022 como mínimo 44 puntos del coeficiente de innovación en el ranking empresarial de la ANDI."/>
    <s v="Coeficiente de innovación empresarial medido sobre 44 puntos: Resultado de la encuesta ranking de innovación empresarial de la ANDI."/>
    <s v="RECURSOS HUMANOS_x000a__x000a_RECURSOS FINANCIEROS_x000a__x000a_RECURSOS TECNOLÓGICOS"/>
    <s v="Gastos de Operación - Recursos Propios"/>
    <d v="2022-02-01T00:00:00"/>
    <d v="2022-12-31T00:00:00"/>
    <s v="PROGRAMADO"/>
    <n v="0"/>
  </r>
  <r>
    <n v="18"/>
    <s v="Fortalecer las capacidades del Talento Humano y la Innovación en las Entidades del Sector Hacienda"/>
    <x v="2"/>
    <s v="GESTIÓN DE CONOCIMIENTO Y LA INNOVACIÓN "/>
    <s v="GESTIÓN DE CONOCIMIENTO Y LA INNOVACIÓN "/>
    <s v="PLAN INSTITUCIONAL "/>
    <s v="GERENCIA DE INNOVACIÓN Y PROCESOS"/>
    <s v="Cumplir con el Plan de Innovación y Gestión de Conocimiento para cerrar brechas identificadas la medición del MIPG, y mantenimiento del Sistema de Gestión de Innovación de la compañía. "/>
    <s v="Cumplimiento del Plan de Innovación y Gestión de Conocimiento "/>
    <s v="Plan medido (% Avance Real / % Planeado)._x000a_Nota: Basado en un cronograma definido para alcanzar el 100% del alcance"/>
    <s v="RECURSOS HUMANOS_x000a__x000a_RECURSOS FINANCIEROS_x000a__x000a_RECURSOS TECNOLÓGICOS"/>
    <s v="Gastos de Operación - Recursos Propios"/>
    <d v="2022-02-01T00:00:00"/>
    <d v="2022-12-31T00:00:00"/>
    <s v="PROGRAMADO"/>
    <n v="0"/>
  </r>
  <r>
    <n v="19"/>
    <s v="Fortalecer la Gestión TIC y de la Información de las Entidades del Sector Hacienda"/>
    <x v="3"/>
    <s v="GESTIÓN CON VALORES PARA RESULTADOS"/>
    <s v="GOBIERNO DIGITAL "/>
    <s v="PLAN INSTITUCIONAL "/>
    <s v="GERENCIA DE PLANEACIÓN / SUBGERENCIA DE TRANSFORMACIÓN DIGITAL  "/>
    <s v="Alcanzar el índice colaborador horizontal en la medición de madurez digital  "/>
    <s v="Medición utilizando el instrumento de madurez digital establecido por la PWC y ajustado por Previsora."/>
    <s v="Índice de madurez digital: Media geométrica de los resultados de cada dimensión."/>
    <s v="RECURSOS HUMANOS_x000a__x000a_RECURSOS FINANCIEROS_x000a__x000a_RECURSOS TECNOLÓGICOS"/>
    <s v="Gastos de Operación - Recursos Propios"/>
    <d v="2022-09-01T00:00:00"/>
    <d v="2022-12-31T00:00:00"/>
    <s v="PROGRAMADO"/>
    <n v="0"/>
  </r>
  <r>
    <n v="20"/>
    <s v="Fortalecer la Gestión TIC y de la Información de las Entidades del Sector Hacienda"/>
    <x v="3"/>
    <s v="GESTIÓN CON VALORES PARA RESULTADOS"/>
    <s v="GESTIÓN DE CONOCIMIENTO Y LA INNOVACIÓN "/>
    <s v="PLAN INSTITUCIONAL "/>
    <s v="GERENCIA DE INNOVACIÓN Y PROCESOS"/>
    <s v="Optimizar los procesos misionales propios y tercerizados mediante un esquema de automatización"/>
    <s v="Cumplimiento del plan de automatización; medición bajo el esquema de gestión de proyectos."/>
    <s v="Cumplimiento gestión del proyecto: _x000a_(% Avance Real / % Planeado)._x000a_Nota: Basado en un cronograma definido para alcanzar el 100% del alcance"/>
    <s v="$391.568.350"/>
    <s v="Gastos de Operación - Recursos Propios"/>
    <d v="2022-02-01T00:00:00"/>
    <d v="2022-12-31T00:00:00"/>
    <s v="PROGRAMADO"/>
    <n v="0"/>
  </r>
  <r>
    <n v="21"/>
    <s v="Fortalecer la Gestión TIC y de la Información de las Entidades del Sector Hacienda"/>
    <x v="3"/>
    <s v="GESTIÓN CON VALORES PARA RESULTADOS"/>
    <s v="FORTALECIMIENTO ORGANIZACIONAL Y SIMPLIFICACIÓN DE PROCESOS"/>
    <s v="PLAN INSTITUCIONAL "/>
    <s v="GERENCIA DE INNOVACIÓN Y PROCESOS"/>
    <s v="Cumplir con el Plan de Mantenimiento del SGI  para cerrar brechas identificadas la medición del MIPG, y mantenimiento de las normas ISO 9001, ISO 14001 y su integración con otros sistemas de gestión de la compañía no certificados. "/>
    <s v="Cumplimiento del Plan de Mantenimiento del SGI (Sistema de Gestión de la Innovación)"/>
    <s v="Plan medido (% Avance Real / % Planeado)._x000a_Nota: Basado en un cronograma definido para alcanzar el 100% del alcance"/>
    <s v="RECURSOS HUMANOS_x000a__x000a_RECURSOS FINANCIEROS_x000a__x000a_RECURSOS TECNOLÓGICOS"/>
    <s v="Gastos de Operación - Recursos Propios"/>
    <d v="2022-02-01T00:00:00"/>
    <d v="2022-12-31T00:00:00"/>
    <s v="PROGRAMADO"/>
    <n v="0"/>
  </r>
  <r>
    <n v="22"/>
    <s v="Fortalecer la Gestión Organizacional y por Procesos de las Entidades del Sector Hacienda"/>
    <x v="7"/>
    <s v="GESTIÓN CON VALORES PARA RESULTADOS"/>
    <s v="FORTALECIMIENTO ORGANIZACIONAL Y SIMPLIFICACIÓN DE PROCESOS"/>
    <s v="PLAN INSTITUCIONAL "/>
    <s v="VP. DE INDEMNIZACIONES"/>
    <s v="Cumplimiento de tiempos de respuesta de los procesos misionales de cara al cliente final: Indemnizaciones"/>
    <s v="Promedio del cumplimiento de la oferta de valor de indemnizaciones."/>
    <s v="Cumplimiento Promesa de Valor medida respecto al promedio del cumplimiento de promesa de valor en indemnizaciones:  (No. casos de indemnizaciones que cumplen la promesa de valor / Total de casos definidos de indemnizaciones en el periodo) x 100."/>
    <s v="RECURSOS HUMANOS_x000a__x000a_RECURSOS FINANCIEROS_x000a__x000a_RECURSOS TECNOLÓGICOS"/>
    <s v="Gastos de Operación - Recursos Propios"/>
    <d v="2022-01-01T00:00:00"/>
    <d v="2022-12-31T00:00:00"/>
    <s v="PROGRAMADO"/>
    <n v="0"/>
  </r>
  <r>
    <n v="23"/>
    <s v="Fortalecer la Gestión Organizacional y por Procesos de las Entidades del Sector Hacienda"/>
    <x v="7"/>
    <s v="GESTIÓN CON VALORES PARA RESULTADOS"/>
    <s v="FORTALECIMIENTO ORGANIZACIONAL Y SIMPLIFICACIÓN DE PROCESOS"/>
    <s v="PLAN INSTITUCIONAL "/>
    <s v="SUBGERENCIA DE MEJORAMIENTO DE PROCESOS"/>
    <s v="Cumplimiento de tiempos de respuesta de los procesos misionales de cara al cliente final: Suscripción y emisión"/>
    <s v="Definición de indicadores y metas de Suscripción y Emisión."/>
    <s v="Indicadores y metas definidas promesa de valor suscripción y emisión"/>
    <s v="RECURSOS HUMANOS_x000a__x000a_RECURSOS FINANCIEROS_x000a__x000a_RECURSOS TECNOLÓGICOS"/>
    <s v="Gastos de Operación - Recursos Propios"/>
    <d v="2022-02-01T00:00:00"/>
    <d v="2022-12-31T00:00:00"/>
    <s v="PROGRAMADO"/>
    <n v="0"/>
  </r>
  <r>
    <n v="24"/>
    <s v="Fortalecer la Gestión Organizacional y por Procesos de las Entidades del Sector Hacienda"/>
    <x v="7"/>
    <s v="GESTIÓN CON VALORES PARA RESULTADOS"/>
    <s v="FORTALECIMIENTO ORGANIZACIONAL Y SIMPLIFICACIÓN DE PROCESOS"/>
    <s v="PLAN INSTITUCIONAL "/>
    <s v="GERENCIA DE RIESGOS"/>
    <s v="Oportunidad en el registro de la reserva"/>
    <s v="Cumplir a 2022 con el 94%."/>
    <s v="Oportunidad en el registro de la reserva medido: ((I1+I2)/2)._x000a_I1: Procesos judiciales = (No. de reservas constituidas &lt;= 60 días / Total de reservas a constituir)._x000a_I2: Demás reservas = No. de reservas constituidas en el mes / Total de reservas a constituir"/>
    <s v="RECURSOS HUMANOS_x000a__x000a_RECURSOS FINANCIEROS_x000a__x000a_RECURSOS TECNOLÓGICOS"/>
    <s v="Gastos de Operación - Recursos Propios"/>
    <d v="2022-01-01T00:00:00"/>
    <d v="2022-12-31T00:00:00"/>
    <s v="PROGRAMADO"/>
    <n v="0"/>
  </r>
  <r>
    <n v="25"/>
    <s v="Fortalecer las relaciones de las entidades del Sector Hacienda con sus grupos de Valor"/>
    <x v="4"/>
    <s v="EVALUACIÓN DE RESULTADOS"/>
    <s v="SEGUIMIENTO Y EVALUACIÓN DEL DESEMPEÑO INSTITUCIONAL"/>
    <s v="PLAN INSTITUCIONAL "/>
    <s v="GERENCIA DE NEGOCIOS ESTATALES / VP. COMERCIAL"/>
    <s v="Primas emitidas en negocios estatales"/>
    <s v="Alcanzar el presupuesto de primas emitidas anual en negocios estatales."/>
    <s v="Primas emitidas negocios estatales. "/>
    <s v="N.A"/>
    <s v="Gastos de Operación - Recursos Propios"/>
    <d v="2022-01-01T00:00:00"/>
    <d v="2022-12-31T00:00:00"/>
    <s v="PROGRAMADO"/>
    <n v="0"/>
  </r>
  <r>
    <n v="26"/>
    <s v="Fortalecer las relaciones de las entidades del Sector Hacienda con sus grupos de Valor"/>
    <x v="4"/>
    <s v="EVALUACIÓN DE RESULTADOS"/>
    <s v="SEGUIMIENTO Y EVALUACIÓN DEL DESEMPEÑO INSTITUCIONAL"/>
    <s v="PLAN INSTITUCIONAL "/>
    <s v="GERENCIA DE NEGOCIOS PRIVADOS / VP. COMERCIAL "/>
    <s v="Primas emitidas en negocios privados"/>
    <s v="Alcanzar el presupuesto de  primas emitidas anual en negocios privados."/>
    <s v="Primas emitidas en negocios privados."/>
    <s v="RECURSOS HUMANOS_x000a__x000a_RECURSOS FINANCIEROS_x000a__x000a_RECURSOS TECNOLÓGICOS"/>
    <s v="Gastos de Operación - Recursos Propios"/>
    <d v="2022-01-01T00:00:00"/>
    <d v="2022-12-31T00:00:00"/>
    <s v="PROGRAMADO"/>
    <n v="0"/>
  </r>
  <r>
    <n v="27"/>
    <s v="Fortalecer las relaciones de las entidades del Sector Hacienda con sus grupos de Valor"/>
    <x v="4"/>
    <s v="EVALUACIÓN DE RESULTADOS"/>
    <s v="SEGUIMIENTO Y EVALUACIÓN DEL DESEMPEÑO INSTITUCIONAL"/>
    <s v="PLAN INSTITUCIONAL "/>
    <s v="GERENCIA DE NEGOCIOS PRIVADOS / VP. COMERCIAL "/>
    <s v="Primas emitidas en negocios personas sin SOAT"/>
    <s v="Alcanzar el presupuesto de  primas emitidas anual en negocios personas sin SOAT. "/>
    <s v="Primas emitidas en negocios personas sin SOAT."/>
    <s v="RECURSOS HUMANOS_x000a__x000a_RECURSOS FINANCIEROS_x000a__x000a_RECURSOS TECNOLÓGICOS"/>
    <s v="Gastos de Operación - Recursos Propios"/>
    <d v="2022-01-01T00:00:00"/>
    <d v="2022-12-31T00:00:00"/>
    <s v="PROGRAMADO"/>
    <n v="0"/>
  </r>
  <r>
    <n v="28"/>
    <s v="Fortalecer las relaciones de las entidades del Sector Hacienda con sus grupos de Valor"/>
    <x v="4"/>
    <s v="EVALUACIÓN DE RESULTADOS"/>
    <s v="SEGUIMIENTO Y EVALUACIÓN DEL DESEMPEÑO INSTITUCIONAL"/>
    <s v="PLAN INSTITUCIONAL "/>
    <s v="VP TÉCNICA / GERENCIA TECNICA DE SOAT "/>
    <s v="Mantener participación de primas emitidas SOAT con crecimiento controlado de primas"/>
    <s v="Disminuir la participación dentro del portafolio de productos en la Compañía."/>
    <s v="Porcentaje de participación primas emitidas SOAT: _x000a_(Primas emitidas SOAT / Total de primas emitidas)."/>
    <s v="RECURSOS HUMANOS_x000a__x000a_RECURSOS FINANCIEROS_x000a__x000a_RECURSOS TECNOLÓGICOS"/>
    <s v="Gastos de Operación - Recursos Propios"/>
    <d v="2022-01-01T00:00:00"/>
    <d v="2022-12-31T00:00:00"/>
    <s v="PROGRAMADO"/>
    <n v="0"/>
  </r>
  <r>
    <n v="29"/>
    <s v="Fortalecer las relaciones de las entidades del Sector Hacienda con sus grupos de Valor"/>
    <x v="4"/>
    <s v="EVALUACIÓN DE RESULTADOS"/>
    <s v="SEGUIMIENTO Y EVALUACIÓN DEL DESEMPEÑO INSTITUCIONAL"/>
    <s v="PLAN INSTITUCIONAL "/>
    <s v="VP. COMERCIAL / GERENCIA DE DESARROLLO COMERCIAL"/>
    <s v="Primas emitidas en negocios nuevos"/>
    <s v="Alcanzar el presupuesto de  primas emitidas en negocios nuevos."/>
    <s v="Primas emitidas en negocios nuevos."/>
    <n v="546073190726"/>
    <s v="Gastos de Operación - Recursos Propios"/>
    <d v="2022-01-01T00:00:00"/>
    <d v="2022-12-31T00:00:00"/>
    <s v="PROGRAMADO"/>
    <n v="0"/>
  </r>
  <r>
    <n v="30"/>
    <s v="Fortalecer las relaciones de las entidades del Sector Hacienda con sus grupos de Valor"/>
    <x v="4"/>
    <s v="EVALUACIÓN DE RESULTADOS"/>
    <s v="SEGUIMIENTO Y EVALUACIÓN DEL DESEMPEÑO INSTITUCIONAL"/>
    <s v="PLAN INSTITUCIONAL "/>
    <s v="GERENCIA DE SERVICIO"/>
    <s v="Realizar encuestas de sevicio que permitan identificar el nivel de satisfacción de los Intermediarios y oportunidades de mejora"/>
    <s v="Encuestas de servicio aplicadas y nivel de satisfacción de usuarios medido (aliados)_x000a_Indicador: número de encuestas realizadas con nivel de satisfacción medido._x000a_Meta: 3 encuestas trimestrales y posterior finalización de cada trimestre, con corte 30 de diciembre"/>
    <s v="Índice de satisfacción Intermediarios: Encuesta trimestral Agentes y Agencias, calificación TTB  (% de calificaciones mayor o igual a 8 sobre el total de la muestra)."/>
    <s v="RECURSOS HUMANOS_x000a__x000a_RECURSOS FINANCIEROS_x000a__x000a_RECURSOS TECNOLÓGICOS"/>
    <s v="Gastos de Operación - Recursos Propios"/>
    <d v="2022-01-01T00:00:00"/>
    <d v="2022-11-30T00:00:00"/>
    <s v="PROGRAMADO"/>
    <n v="0"/>
  </r>
  <r>
    <n v="31"/>
    <s v="Fortalecer las relaciones de las entidades del Sector Hacienda con sus grupos de Valor"/>
    <x v="4"/>
    <s v="EVALUACIÓN DE RESULTADOS"/>
    <s v="SEGUIMIENTO Y EVALUACIÓN DEL DESEMPEÑO INSTITUCIONAL"/>
    <s v="PLAN INSTITUCIONAL "/>
    <s v="GERENCIA DE SERVICIO"/>
    <s v="Realizar encuestas de sevicio que permitan identificar el nivel de satisfacción de los Clientes y usuarios finales y oportunidades de mejora"/>
    <s v="Encuestas de servicio aplicadas y nivel de satisfacción de usuarios medido (cliente final)_x000a_Indicador: número de encuestas realizadas con nivel de satisfacción medido._x000a_Meta: 11 encuestas con corte 30 de diciembre (mensualmente y posterior finalización de cada mes)"/>
    <s v="Índice de satisfacción cliente final: Encuesta mensual cliente final, calificación TTB  (% de calificaciones mayor o igual a 8 sobre el total de la muestra). "/>
    <s v="RECURSOS HUMANOS_x000a__x000a_RECURSOS FINANCIEROS_x000a__x000a_RECURSOS TECNOLÓGICOS"/>
    <s v="Gastos de Operación - Recursos Propios"/>
    <d v="2022-01-01T00:00:00"/>
    <d v="2022-12-30T00:00:00"/>
    <s v="PROGRAMADO"/>
    <n v="0"/>
  </r>
  <r>
    <n v="32"/>
    <s v="Fortalecer las relaciones de las entidades del Sector Hacienda con sus grupos de Valor"/>
    <x v="8"/>
    <s v="GESTIÓN CON VALORES PARA RESULTADOS"/>
    <s v="PARTICIPACIÓN CIUDADANA"/>
    <s v="PLAN INSTITUCIONAL "/>
    <s v="GERENCIA DE PLANEACIÓN "/>
    <s v="Diseñar Modelo de alianzas estratégicas a partir de ecosistema de actores que ayuden a apalancar la propuesta de valor"/>
    <s v="Realización Gestión Preliminar."/>
    <s v="Cumplimiento gestión del proyecto: _x000a_(% Avance Real / % Planeado)._x000a_Nota: Basado en un cronograma definido para alcanzar el 100% del alcance."/>
    <s v="RECURSOS HUMANOS_x000a__x000a_RECURSOS FINANCIEROS_x000a__x000a_RECURSOS TECNOLÓGICOS"/>
    <s v="Gastos de Operación - Recursos Propios"/>
    <d v="2022-06-01T00:00:00"/>
    <d v="2022-12-31T00:00:00"/>
    <s v="PROGRAMADO"/>
    <n v="0"/>
  </r>
  <r>
    <n v="33"/>
    <s v="Promover la adecuada administración de los recursos físicos, financieros y de defensa técnica de las entidades del Sector Hacienda"/>
    <x v="5"/>
    <s v="EVALUACIÓN DE RESULTADOS"/>
    <s v="SEGUIMIENTO Y EVALUACIÓN DEL DESEMPEÑO INSTITUCIONAL"/>
    <s v="PLAN INSTITUCIONAL "/>
    <s v="GERENCIA DE PLANEACIÓN FINANCIERA"/>
    <s v="Cumplir con las metas establecidas en los indicadores de Rentabilidad para el cuatrenio. "/>
    <s v="EBITDA - MEGA"/>
    <s v="EBITDA: Resultado Técnico después de Gastos de Operación + Depreciación + Amortización + Impuestos + Resultado Financiero (del portafolio de gestión) +/- Cambio fluctuación en tasa de cambio + Otros gastos financieros. Meta $51.365 M"/>
    <s v="RECURSOS HUMANOS_x000a__x000a_RECURSOS FINANCIEROS_x000a__x000a_RECURSOS TECNOLÓGICOS"/>
    <s v="Gastos de Operación - Recursos Propios"/>
    <d v="2022-01-01T00:00:00"/>
    <d v="2022-12-31T00:00:00"/>
    <s v="PROGRAMADO"/>
    <n v="0"/>
  </r>
  <r>
    <n v="34"/>
    <s v="Promover la adecuada administración de los recursos físicos, financieros y de defensa técnica de las entidades del Sector Hacienda"/>
    <x v="5"/>
    <s v="EVALUACIÓN DE RESULTADOS"/>
    <s v="SEGUIMIENTO Y EVALUACIÓN DEL DESEMPEÑO INSTITUCIONAL"/>
    <s v="PLAN INSTITUCIONAL "/>
    <s v="GERENCIA DE PLANEACIÓN FINANCIERA"/>
    <s v="Cumplir con las metas establecidas en los indicadores de Rentabilidad para el cuatrenio. "/>
    <s v="Índice combinado"/>
    <s v="Índice Combinado: (1-(Resultado técnico después de gastos / Prima devengada)x100). Meta 106.3%"/>
    <s v="RECURSOS HUMANOS_x000a__x000a_RECURSOS FINANCIEROS_x000a__x000a_RECURSOS TECNOLÓGICOS"/>
    <s v="Gastos de Operación - Recursos Propios"/>
    <d v="2022-01-01T00:00:00"/>
    <d v="2022-12-31T00:00:00"/>
    <s v="PROGRAMADO"/>
    <n v="0"/>
  </r>
  <r>
    <n v="35"/>
    <s v="Promover la adecuada administración de los recursos físicos, financieros y de defensa técnica de las entidades del Sector Hacienda"/>
    <x v="5"/>
    <s v="EVALUACIÓN DE RESULTADOS"/>
    <s v="SEGUIMIENTO Y EVALUACIÓN DEL DESEMPEÑO INSTITUCIONAL"/>
    <s v="PLAN INSTITUCIONAL "/>
    <s v="GERENCIA DE PLANEACIÓN FINANCIERA"/>
    <s v="Cumplir con las metas establecidas en los indicadores de Rentabilidad para el cuatrenio. "/>
    <s v="Portafolio de inversiones"/>
    <s v="Tasa de rentabilidad del portafolio de inversiones  gestionable: ((Valor de Unidad Final Portafolio de Gestión / Valor de Unidad Inicial Portafolio de Gestión)-1)x100. (Meta 4.8%)"/>
    <s v="RECURSOS HUMANOS_x000a__x000a_RECURSOS FINANCIEROS_x000a__x000a_RECURSOS TECNOLÓGICOS"/>
    <s v="Gastos de Operación - Recursos Propios"/>
    <d v="2022-01-01T00:00:00"/>
    <d v="2022-12-31T00:00:00"/>
    <s v="PROGRAMADO"/>
    <n v="0"/>
  </r>
  <r>
    <n v="36"/>
    <s v="Promover la adecuada administración de los recursos físicos, financieros y de defensa técnica de las entidades del Sector Hacienda"/>
    <x v="5"/>
    <s v="EVALUACIÓN DE RESULTADOS"/>
    <s v="SEGUIMIENTO Y EVALUACIÓN DEL DESEMPEÑO INSTITUCIONAL"/>
    <s v="PLAN INSTITUCIONAL "/>
    <s v="GERENCIA DE PLANEACIÓN FINANCIERA"/>
    <s v="Cumplir con las metas establecidas en los indicadores de Rentabilidad para el cuatrenio. "/>
    <s v="Solvencia Patrimonio Técnico"/>
    <s v="Índice de solvencia patrimonio técnico:_x000a_(Excedente del patrimonio técnico / Patrimonio adecuado). Meta 21.3%"/>
    <s v="RECURSOS HUMANOS_x000a__x000a_RECURSOS FINANCIEROS_x000a__x000a_RECURSOS TECNOLÓGICOS"/>
    <s v="Gastos de Operación - Recursos Propios"/>
    <d v="2022-01-01T00:00:00"/>
    <d v="2022-12-31T00:00:00"/>
    <s v="PROGRAMADO"/>
    <n v="0"/>
  </r>
  <r>
    <n v="37"/>
    <s v="Promover la adecuada administración de los recursos físicos, financieros y de defensa técnica de las entidades del Sector Hacienda"/>
    <x v="5"/>
    <s v="EVALUACIÓN DE RESULTADOS"/>
    <s v="SEGUIMIENTO Y EVALUACIÓN DEL DESEMPEÑO INSTITUCIONAL"/>
    <s v="PLAN INSTITUCIONAL "/>
    <s v="GERENCIA DE PLANEACIÓN FINANCIERA"/>
    <s v="Cumplir con las metas establecidas en los indicadores de Rentabilidad para el cuatrenio. "/>
    <s v="ROE"/>
    <s v="Superar la rentabilidad objetivo del patrimonio ROE: (Utilidad del Ejercicio / Total Patrimonio) x 100. Meta 5.9%"/>
    <s v="RECURSOS HUMANOS_x000a__x000a_RECURSOS FINANCIEROS_x000a__x000a_RECURSOS TECNOLÓGICOS"/>
    <s v="Gastos de Operación - Recursos Propios"/>
    <d v="2022-01-01T00:00:00"/>
    <d v="2022-12-31T00:00:00"/>
    <s v="PROGRAMADO"/>
    <n v="0"/>
  </r>
  <r>
    <n v="38"/>
    <s v="Fortalecer las relaciones de las entidades del Sector Hacienda con sus grupos de Valor"/>
    <x v="8"/>
    <s v="EVALUACIÓN DE RESULTADOS"/>
    <s v="SEGUIMIENTO Y EVALUACIÓN DEL DESEMPEÑO INSTITUCIONAL"/>
    <s v="PLAN INSTITUCIONAL "/>
    <s v="GERENCIA DE NEGOCIOS PRIVADOS / VP. COMERCIAL / GERENCIA DE INNOVACIÓN Y PROCESOS"/>
    <s v="Colocación de negocios de productos en el segmento de personas, con énfasis en los funcionarios de las empresas que hacen parte del grupo Bicentenario"/>
    <s v="Colocación de negocios de productos en el segmento de personas, con énfasis en los funcionarios de las empresas que hacen parte del grupo Bicentenario"/>
    <s v="Porcentaje de funcionarios del grupo Bicentenario con productos Previsora: _x000a_(# de funcionarios con productos Previsora / 12.000 funcionarios)."/>
    <s v="RECURSOS HUMANOS_x000a__x000a_RECURSOS FINANCIEROS_x000a__x000a_RECURSOS TECNOLÓGICOS"/>
    <s v="Gastos de Operación - Recursos Propios"/>
    <d v="2022-01-01T00:00:00"/>
    <d v="2022-12-31T00:00:00"/>
    <s v="PROGRAMADO"/>
    <n v="0"/>
  </r>
  <r>
    <n v="39"/>
    <s v="Promover la adecuada administración de los recursos físicos, financieros y de defensa técnica de las entidades del Sector Hacienda"/>
    <x v="5"/>
    <s v="GESTIÓN CON VALORES PARA RESULTADOS"/>
    <s v="DEFENSA JURÍDICA"/>
    <s v="PLAN INSTITUCIONAL "/>
    <s v="GERENCIA DE LITIGIOS"/>
    <s v="Ejecutar Actividades que apunten a la madurez y mantemiento de la Defensa Juridica de la compañía de conformidad con las brechas identificadas en el MIPG y los lineamientos de la Agencia Nacional de Defensa Jurídica del Estado"/>
    <s v="Actividades que apunten a la madurez y mantemiento de la Defensa Juridica de la compañía de conformidad con las brechas identificadas en el MIPG y los lineamientos de la Agencia Nacional de Defensa Jurídica del Estado"/>
    <s v="Medición Cumplimiento gestión del plan defensa jurídica: _x000a_(% Avance Real / % Planeado)._x000a_Nota: Basado en un cronograma definido para alcanzar el 100% del alcance."/>
    <s v="RECURSOS HUMANOS_x000a__x000a_RECURSOS FINANCIEROS_x000a__x000a_RECURSOS TECNOLÓGICOS"/>
    <s v="Gastos de Operación - Recursos Propios"/>
    <d v="2022-01-01T00:00:00"/>
    <d v="2022-12-31T00:00:00"/>
    <s v="PROGRAMADO"/>
    <n v="0"/>
  </r>
  <r>
    <n v="40"/>
    <s v="Promover la adecuada administración de los recursos físicos, financieros y de defensa técnica de las entidades del Sector Hacienda"/>
    <x v="5"/>
    <s v="CONTROL INTERNO"/>
    <s v="CONTROL INTERNO"/>
    <s v="PLAN INSTITUCIONAL "/>
    <s v="GERENCIA DE INNOVACIÓN Y PROCESOS"/>
    <s v="Ejecutar actividades de Mantenimiento del Sistema de Control Interno de la compañía de conformidad con las brechas identificadas en la medición del MECI y FURAG."/>
    <s v="Analizar los resultados de la política de Control Interno en la medición del FURAG de la vigencia 2021, así como los resultados semestrales del MECI generados por la Oficina de Control Interno."/>
    <s v="Plan medido (% Avance Real / % Planeado)._x000a_Nota: Basado en un cronograma definido para alcanzar el 100% del alcance"/>
    <s v="RECURSOS HUMANOS_x000a__x000a_RECURSOS FINANCIEROS_x000a__x000a_RECURSOS TECNOLÓGICOS"/>
    <s v="Gastos de Operación - Recursos Propios"/>
    <d v="2022-01-01T00:00:00"/>
    <d v="2022-12-31T00:00:00"/>
    <s v="PROGRAMADO"/>
    <n v="0"/>
  </r>
  <r>
    <n v="41"/>
    <s v="Promover la adecuada administración de los recursos físicos, financieros y de defensa técnica de las entidades del Sector Hacienda"/>
    <x v="5"/>
    <s v="GESTIÓN CON VALORES PARA RESULTADOS"/>
    <s v="PARTICIPACIÓN CIUDADANA"/>
    <s v="PLAN ANTICORRUPCIÓN Y DE ATENCIÓN AL CIUDADANO"/>
    <s v="GERENCIA DE SERVICIO  (LIDER FUNCIONAL) /_x000a_GERENCIA DE PLANEACION "/>
    <s v="Productos y servicios que promuevan la inclusión y acceso a servicios financieros, o la educación financiera o la prevención de riesgos (Smart Supervision)"/>
    <s v="SEXTO COMPONENTE: INICIATIVAS ADICIONALES. Cumplimiento gestión del proyecto estratégico medición bajo el esquema de gestión de proyectos._x000a_"/>
    <s v="Cumplimiento gestión del proyecto: _x000a_(% Avance Real / % Planeado)._x000a_Nota: Basado en un cronograma definido para alcanzar el 100% del alcance."/>
    <s v="RECURSOS HUMANOS_x000a__x000a_RECURSOS FINANCIEROS_x000a__x000a_RECURSOS TECNOLÓGICOS"/>
    <s v="Gastos de Operación - Recursos Propios"/>
    <d v="2022-01-01T00:00:00"/>
    <d v="2022-12-31T00:00:00"/>
    <s v="PROGRAMADO"/>
    <n v="0"/>
  </r>
  <r>
    <n v="42"/>
    <s v="Promover la adecuada administración de los recursos físicos, financieros y de defensa técnica de las entidades del Sector Hacienda"/>
    <x v="5"/>
    <s v="GESTIÓN CON VALORES PARA RESULTADOS"/>
    <s v="PARTICIPACIÓN CIUDADANA"/>
    <s v="PLAN ANTICORRUPCIÓN Y DE ATENCIÓN AL CIUDADANO"/>
    <s v="VP. COMERCIAL / GERENCIA DE RIESGOS"/>
    <s v="Cumplir con el Plan Anticorrupción y de Atención al Ciudadano PRIMER COMPONENTE: Gestión de Riesgos de Corrupción"/>
    <s v="Ejecución del PAAC_x000a__x000a_Nota: Estas actividades las debe definir la Gerencia de Riesgos en el despliegue de este plan e informar a Ger. Innovación y Procesos_x000a__x000a_(Ir Hoja 10. PAAC)"/>
    <s v="Plan medido (% Avance Real / % Planeado)._x000a_Nota: Basado en un cronograma definido para alcanzar el 100% del alcance"/>
    <s v="RECURSOS HUMANOS_x000a__x000a_RECURSOS FINANCIEROS_x000a__x000a_RECURSOS TECNOLÓGICOS"/>
    <s v="Gastos de Operación - Recursos Propios"/>
    <d v="2022-01-01T00:00:00"/>
    <d v="2022-12-31T00:00:00"/>
    <s v="PROGRAMADO"/>
    <n v="0"/>
  </r>
  <r>
    <n v="43"/>
    <s v="Promover la adecuada administración de los recursos físicos, financieros y de defensa técnica de las entidades del Sector Hacienda"/>
    <x v="5"/>
    <s v="GESTIÓN CON VALORES PARA RESULTADOS"/>
    <s v="PARTICIPACIÓN CIUDADANA"/>
    <s v="PLAN ANTICORRUPCIÓN Y DE ATENCIÓN AL CIUDADANO"/>
    <s v=" OFICINA DE MERCADEO Y PUBLICIDAD / SECRETARIA GENERAL / VP. COMERCIAL / GERENCIA DE SERVICIO "/>
    <s v="Cumplir con el Plan Anticorrupción y de Atención al Ciudadano _x000a_TERCER COMPONENTE: RENDICIÓN DE CUENTAS"/>
    <s v="Ejecución del PAAC_x000a__x000a_Nota: Estas actividades las debe definir la Oficina de Mercadeo y Publicidad en el despliegue de este plan e informar a Ger. Innovación y Procesos_x000a__x000a__x000a_(Ir Hoja 10. PAAC)"/>
    <s v="Plan medido (% Avance Real / % Planeado)._x000a_Nota: Basado en un cronograma definido para alcanzar el 100% del alcance"/>
    <s v="RECURSOS HUMANOS_x000a__x000a_RECURSOS FINANCIEROS_x000a__x000a_RECURSOS TECNOLÓGICOS"/>
    <s v="Gastos de Operación - Recursos Propios"/>
    <d v="2022-01-01T00:00:00"/>
    <d v="2022-12-31T00:00:00"/>
    <s v="PROGRAMADO"/>
    <n v="0"/>
  </r>
  <r>
    <n v="44"/>
    <s v="Promover la adecuada administración de los recursos físicos, financieros y de defensa técnica de las entidades del Sector Hacienda"/>
    <x v="5"/>
    <s v="GESTIÓN CON VALORES PARA RESULTADOS"/>
    <s v="PARTICIPACIÓN CIUDADANA"/>
    <s v="PLAN ANTICORRUPCIÓN Y DE ATENCIÓN AL CIUDADANO"/>
    <s v="GERENCIA DE SERVICIO / VP. COMERCIAL / GERENCIA DE RIESGOS "/>
    <s v="Cumplir con el Plan Anticorrupción y de Atención al Ciudadano _x000a_CUARTO COMPONENTE: MECANISMOS PARA MEJORAR LA ATENCIÓN AL CIUDADANO"/>
    <s v="Ejecución del PAAC_x000a__x000a_Nota: Estas actividades las debe definir la Gerencia de Servicio en el despliegue de este plan e informar a Ger. Innovación y Procesos_x000a__x000a__x000a_(Ir Hoja 10. PAAC)"/>
    <s v="Plan medido (% Avance Real / % Planeado)._x000a_Nota: Basado en un cronograma definido para alcanzar el 100% del alcance"/>
    <s v="RECURSOS HUMANOS_x000a__x000a_RECURSOS FINANCIEROS_x000a__x000a_RECURSOS TECNOLÓGICOS"/>
    <s v="Gastos de Operación - Recursos Propios"/>
    <d v="2022-02-01T00:00:00"/>
    <d v="2022-12-31T00:00:00"/>
    <s v="PROGRAMADO"/>
    <n v="0"/>
  </r>
  <r>
    <n v="45"/>
    <s v="Promover la adecuada administración de los recursos físicos, financieros y de defensa técnica de las entidades del Sector Hacienda"/>
    <x v="5"/>
    <s v="GESTIÓN CON VALORES PARA RESULTADOS"/>
    <s v="PARTICIPACIÓN CIUDADANA"/>
    <s v="PLAN ANTICORRUPCIÓN Y DE ATENCIÓN AL CIUDADANO"/>
    <s v="VP. COMERCIAL / GERENCIA DE RIESGOS / SECRETARÍA GENERAL"/>
    <s v="Cumplir con el Plan Anticorrupción y de Atención al Ciudadano _x000a_QUINTO COMPONENTE: MECANISMOS PARA LA TRANSPARENCIA Y ACCESO A LA INFORMACIÓN"/>
    <s v="Ejecución del PAAC_x000a__x000a_Nota: Estas actividades las debe definir la Oficina de Mercadeo y Publicidad en el despliegue de este plan e informar a Ger. Innovación y Procesos_x000a__x000a__x000a_(Ir Hoja 10. PAAC)"/>
    <s v="Plan medido (% Avance Real / % Planeado)._x000a_Nota: Basado en un cronograma definido para alcanzar el 100% del alcance"/>
    <s v="RECURSOS HUMANOS_x000a__x000a_RECURSOS FINANCIEROS_x000a__x000a_RECURSOS TECNOLÓGICOS"/>
    <s v="Gastos de Operación - Recursos Propios"/>
    <d v="2022-01-01T00:00:00"/>
    <d v="2022-12-31T00:00:00"/>
    <s v="PROGRAMADO"/>
    <n v="0"/>
  </r>
  <r>
    <n v="46"/>
    <s v="Promover la adecuada administración de los recursos físicos, financieros y de defensa técnica de las entidades del Sector Hacienda"/>
    <x v="5"/>
    <s v="GESTIÓN CON VALORES PARA RESULTADOS"/>
    <s v="PARTICIPACIÓN CIUDADANA"/>
    <s v="PLAN ANTICORRUPCIÓN Y DE ATENCIÓN AL CIUDADANO"/>
    <s v="VP. COMERCIAL / GERENCIA DE RIESGOS / OFICINA DE CONTROL INTERNO DISCIPLINARIO"/>
    <s v="Cumplir con el Plan Anticorrupción y de Atención al Ciudadano _x000a_SEXTO COMPONENTE: INICIATIVAS ADICIONALES"/>
    <s v="Ejecución del PAAC_x000a__x000a_Nota: Estas actividades las debe definir la Oficina de Control Interno Disciplinario en el despliegue de este plan e informar a Ger. Innovación y Procesos_x000a__x000a__x000a_(Ir Hoja 10. PAAC)"/>
    <s v="Plan medido (% Avance Real / % Planeado)._x000a_Nota: Basado en un cronograma definido para alcanzar el 100% del alcance"/>
    <s v="RECURSOS HUMANOS_x000a__x000a_RECURSOS FINANCIEROS_x000a__x000a_RECURSOS TECNOLÓGICOS"/>
    <s v="Gastos de Operación - Recursos Propios"/>
    <d v="2022-01-01T00:00:00"/>
    <d v="2022-12-31T00:00:00"/>
    <s v="PROGRAMADO"/>
    <n v="0"/>
  </r>
  <r>
    <n v="47"/>
    <s v="Fortalecer la Gestión TIC y de la Información de las Entidades del Sector Hacienda"/>
    <x v="3"/>
    <s v="GESTIÓN CON VALORES PARA RESULTADOS"/>
    <s v="GOBIERNO DIGITAL "/>
    <s v="PLAN ESTRATÉGICO DE TECNOLOGÍAS DE LA INFORMACIÓN"/>
    <s v="GERENCIA DE T.I"/>
    <s v="Tener soluciones digitales de Previsora interoperables e integradas para asegurar el impacto en indicadores que miden la experiencia y satisfacción del cliente"/>
    <s v="Cumplimiento gestión del proyecto estratégico de Interoperabilidad; medición bajo el esquema de gestión de proyectos_x000a__x000a_Fase Preliminar : Revisión y entendimiento del ejercicio de consultoría de definición de AE_x000a_Fase Preparación Contractual: Definir requerimientos Funcionales. Definir requerimientos Tecnológicos. Realizar estudio de mercado_x000a_Fase Estudios previos y contratación: Elaboración de términos de referencia para la invitación abierta, Iniciar el proceso de contratación._x000a_Fase ejecución de la consultoría: Inicio de ejecución de la consultoría."/>
    <s v="Entregable:  listados de asistencia de dos (2) reuniones en la vigencia 2022 o reporte del MHCP sobre la asistencia de las entidades."/>
    <s v="RECURSOS HUMANOS_x000a__x000a_RECURSOS FINANCIEROS_x000a__x000a_RECURSOS TECNOLÓGICOS"/>
    <s v="Gastos de Operación - Recursos Propios"/>
    <d v="2022-04-01T00:00:00"/>
    <d v="2022-12-31T00:00:00"/>
    <s v="PROGRAMADO"/>
    <n v="0"/>
  </r>
  <r>
    <n v="48"/>
    <s v="Fortalecer la Gestión TIC y de la Información de las Entidades del Sector Hacienda"/>
    <x v="3"/>
    <s v="GESTIÓN CON VALORES PARA RESULTADOS"/>
    <s v="GOBIERNO DIGITAL "/>
    <s v="PLAN ESTRATÉGICO DE TECNOLOGÍAS DE LA INFORMACIÓN"/>
    <s v="GERENCIA DE T.I"/>
    <s v="Cumplir con el Plan Estratégico de Tecnologías de la Información en los demás proyectos que se definan para cerrar brechas identificadas en el PETI Sectorial, medición del MIPG, Arquitectura Empresarial y Gobierno de T.I de la compañía que soporte la operación de los procesos "/>
    <s v="Cumplimiento proyectos estratégico componente tecnologico definidos en el PETI_x000a__x000a_(Ir Hoja 11. PETI)"/>
    <s v="Cumplimiento gestión del proyecto: _x000a_(% Avance Real / % Planeado)."/>
    <s v="RECURSOS HUMANOS_x000a__x000a_RECURSOS FINANCIEROS_x000a__x000a_RECURSOS TECNOLÓGICOS"/>
    <s v="Gastos de Operación - Recursos Propios"/>
    <d v="2022-01-01T00:00:00"/>
    <d v="2022-12-31T00:00:00"/>
    <s v="PROGRAMADO"/>
    <n v="0"/>
  </r>
  <r>
    <n v="49"/>
    <s v="Fortalecer las capacidades del Talento Humano y la Innovación en las Entidades del Sector Hacienda"/>
    <x v="1"/>
    <s v="TALENTO HUMANO"/>
    <s v="TALENTO HUMANO"/>
    <s v="PLAN ESTRATÉGICO DE TALENTO HUMANO"/>
    <s v="GERENCIA DE TALENTO HUMANO"/>
    <s v="Gestión de alto desempeño"/>
    <s v="Gestión de alto desempeño"/>
    <s v="El 90% de los funcionarios con evaluación del desempeño obtnegan una calificación del 80% o mas."/>
    <s v="RECURSOS HUMANOS_x000a__x000a_RECURSOS FINANCIEROS_x000a__x000a_RECURSOS TECNOLÓGICOS"/>
    <s v="Gastos de Operación - Recursos Propios"/>
    <d v="2022-02-01T00:00:00"/>
    <d v="2022-12-31T00:00:00"/>
    <s v="PROGRAMADO"/>
    <n v="0"/>
  </r>
  <r>
    <n v="50"/>
    <s v="Fortalecer las capacidades del Talento Humano y la Innovación en las Entidades del Sector Hacienda"/>
    <x v="1"/>
    <s v="TALENTO HUMANO"/>
    <s v="TALENTO HUMANO"/>
    <s v="PLAN INSTITUCIONAL DE CAPACITACIÓN"/>
    <s v="GERENCIA DE TALENTO HUMANO"/>
    <s v="Alcanzar el nivel de apropiación de los valores de Previsora"/>
    <s v="Alcanzar el nivel de apropiación de los valores de Previsora"/>
    <s v="Nivel de apropiación valores en un 80%: (Número de personas que contestaron entre 3 y 4 en la encuesta de apropiación de valores/Total de encuestas respondidas)*100%"/>
    <s v="RECURSOS HUMANOS_x000a__x000a_RECURSOS FINANCIEROS_x000a__x000a_RECURSOS TECNOLÓGICOS"/>
    <s v="Gastos de Operación - Recursos Propios"/>
    <d v="2022-03-01T00:00:00"/>
    <d v="2022-12-31T00:00:00"/>
    <s v="PROGRAMADO"/>
    <n v="0"/>
  </r>
  <r>
    <n v="51"/>
    <s v="Fortalecer las capacidades del Talento Humano y la Innovación en las Entidades del Sector Hacienda"/>
    <x v="1"/>
    <s v="TALENTO HUMANO"/>
    <s v="TALENTO HUMANO"/>
    <s v="PLAN INSTITUCIONAL DE CAPACITACIÓN"/>
    <s v="GERENCIA DE TALENTO HUMANO"/>
    <s v="Mejorar Índice de Cultura Resiliente."/>
    <s v="Mejorar Índice de Cultura Resiliente."/>
    <s v="Índice de Cultura de Resiliencia medido en un 78,6%: Encuesta de cultura que se mide en el último trimestre del año_x000a_"/>
    <s v="RECURSOS HUMANOS_x000a__x000a_RECURSOS FINANCIEROS_x000a__x000a_RECURSOS TECNOLÓGICOS"/>
    <s v="Gastos de Operación - Recursos Propios"/>
    <d v="2022-10-01T00:00:00"/>
    <d v="2022-12-31T00:00:00"/>
    <s v="PROGRAMADO"/>
    <n v="0"/>
  </r>
  <r>
    <n v="52"/>
    <s v="Fortalecer las capacidades del Talento Humano y la Innovación en las Entidades del Sector Hacienda"/>
    <x v="1"/>
    <s v="TALENTO HUMANO"/>
    <s v="TALENTO HUMANO"/>
    <s v="PLAN INSTITUCIONAL DE CAPACITACIÓN"/>
    <s v="GERENCIA DE TALENTO HUMANO"/>
    <s v="Cumplimiento del Plan Institucional de Capacitación"/>
    <s v="Cumplimiento del Plan Institucional de Capacitación_x000a__x000a_(Ir Hoja 07. PIC)"/>
    <s v="Cumplimiento del plan definido para alcanzar el 100% del alcance."/>
    <s v="RECURSOS HUMANOS_x000a__x000a_RECURSOS FINANCIEROS_x000a__x000a_RECURSOS TECNOLÓGICOS"/>
    <s v="Gastos de Operación - Recursos Propios - ARL"/>
    <d v="2022-01-01T00:00:00"/>
    <d v="2022-12-31T00:00:00"/>
    <s v="PROGRAMADO"/>
    <n v="0"/>
  </r>
  <r>
    <n v="53"/>
    <s v="Fortalecer las capacidades del Talento Humano y la Innovación en las Entidades del Sector Hacienda"/>
    <x v="1"/>
    <s v="TALENTO HUMANO"/>
    <s v="TALENTO HUMANO"/>
    <s v="PLAN INSTITUCIONAL DE CAPACITACIÓN"/>
    <s v="GERENCIA DE TALENTO HUMANO"/>
    <s v="Desarrollar competencias de analítica de toda la organización"/>
    <s v="Desarrollar competencias de analítica de toda la organización"/>
    <s v="Cumplimiento de cronograma definido para alcanzar el 95% del alcance."/>
    <s v="RECURSOS HUMANOS_x000a__x000a_RECURSOS FINANCIEROS_x000a__x000a_RECURSOS TECNOLÓGICOS"/>
    <s v="Gastos de Operación - Recursos Propios"/>
    <d v="2022-03-01T00:00:00"/>
    <d v="2022-12-31T00:00:00"/>
    <s v="PROGRAMADO"/>
    <n v="0"/>
  </r>
  <r>
    <n v="54"/>
    <s v="Fortalecer las capacidades del Talento Humano y la Innovación en las Entidades del Sector Hacienda"/>
    <x v="1"/>
    <s v="TALENTO HUMANO"/>
    <s v="TALENTO HUMANO"/>
    <s v="PLAN INSTITUCIONAL DE CAPACITACIÓN"/>
    <s v="GERENCIA DE TALENTO HUMANO"/>
    <s v="Nivel de apropiación del Modelo de Liderazgo"/>
    <s v="Nivel de apropiación del Modelo de Liderazgo"/>
    <s v="Índice de Modelo de Liderazgo para este año se va a identificar linea base: Encuesta de cultura que se mide en el último trimestre del año_x000a_"/>
    <s v="RECURSOS HUMANOS_x000a__x000a_RECURSOS FINANCIEROS_x000a__x000a_RECURSOS TECNOLÓGICOS"/>
    <s v="Gastos de Operación - Recursos Propios"/>
    <d v="2022-10-01T00:00:00"/>
    <d v="2022-12-31T00:00:00"/>
    <s v="PROGRAMADO"/>
    <n v="0"/>
  </r>
  <r>
    <n v="55"/>
    <s v="Fortalecer las capacidades del Talento Humano y la Innovación en las Entidades del Sector Hacienda"/>
    <x v="1"/>
    <s v="TALENTO HUMANO"/>
    <s v="TALENTO HUMANO"/>
    <s v="PLAN DE INCENTIVOS INSTITUCIONALES"/>
    <s v="GERENCIA DE TALENTO HUMANO"/>
    <s v="Cumplimiento del Plan de incentivos institucionales"/>
    <s v="Cumplimiento del Plan de incentivos institucionales_x000a__x000a_(Ir Hoja 08. PII)"/>
    <s v="Cumplimiento del plan definido para alcanzar el 100% del alcance."/>
    <s v="RECURSOS HUMANOS_x000a__x000a_RECURSOS FINANCIEROS_x000a__x000a_RECURSOS TECNOLÓGICOS"/>
    <s v="Gastos de Operación - Recursos Propios"/>
    <d v="2022-02-01T00:00:00"/>
    <d v="2022-12-31T00:00:00"/>
    <s v="PROGRAMADO"/>
    <n v="0"/>
  </r>
  <r>
    <n v="56"/>
    <s v="Fortalecer las capacidades del Talento Humano y la Innovación en las Entidades del Sector Hacienda"/>
    <x v="1"/>
    <s v="TALENTO HUMANO"/>
    <s v="TALENTO HUMANO"/>
    <s v="PLAN DE TRABAJO ANUAL DE SEGURIDAD Y SALUD EN EL TRABAJO"/>
    <s v="GERENCIA DE TALENTO HUMANO"/>
    <s v="Cumplir con el Plan Anual de Seguridad y Salud en el Trabajo de acuerdo con normatividad vigente y  componentes que se definan para cerrar brechas identificadas en la medición del MIPG."/>
    <s v="Cumplimiento del Plan Anual de Seguridad y Salud en el Trabajo. _x000a__x000a_Nota: Estas actividades las debe definir la Gerencia de Talento Humano en el despliegue de este plan e informar a Ger. Innovación y Procesos_x000a__x000a_(Ir Hoja 09. PSST)"/>
    <s v="Cumplimiento del plan definido para alcanzar el 100% del alcance."/>
    <s v="RECURSOS HUMANOS_x000a__x000a_RECURSOS FINANCIEROS_x000a__x000a_RECURSOS TECNOLÓGICOS"/>
    <s v="Gastos de Operación - Recursos Propios"/>
    <d v="2022-01-01T00:00:00"/>
    <d v="2022-12-31T00:00:00"/>
    <s v="PROGRAMADO"/>
    <n v="0"/>
  </r>
  <r>
    <n v="57"/>
    <s v="Promover la adecuada administración de los recursos físicos, financieros y de defensa técnica de las entidades del Sector Hacienda"/>
    <x v="5"/>
    <s v="INFORMACIÓN Y COMUNICACIÓN"/>
    <s v="GESTIÓN DOCUMENTAL "/>
    <s v="PLAN INSTITUCIONAL DE ARCHIVOS"/>
    <s v="SUBGERENCIA DE RECURSOS FÍSICOS"/>
    <s v="Cumplir con el Plan Institucional de Archivos para cerrar brechas identificadas la medición del MIPG y normatividad exigida por el Archivo General de la Nación"/>
    <s v="Ejecución del PINAR_x000a__x000a_Nota: Estas actividades las debe definir la Subgerencia de Recursos Físicos en el despliegue de este plan e informar a Ger. Innovación y Procesos_x000a__x000a_(Ir Hoja 02. PINAR)"/>
    <s v="Plan medido (% Avance Real / % Planeado)._x000a_Nota: Basado en un cronograma definido para alcanzar el 100% del alcance"/>
    <s v="RECURSOS HUMANOS_x000a__x000a_RECURSOS FINANCIEROS_x000a__x000a_RECURSOS TECNOLÓGICOS"/>
    <s v="Gastos de Operación - Recursos Propios"/>
    <d v="2022-01-01T00:00:00"/>
    <d v="2022-12-31T00:00:00"/>
    <s v="PROGRAMADO"/>
    <n v="0"/>
  </r>
  <r>
    <n v="58"/>
    <s v="Promover la adecuada administración de los recursos físicos, financieros y de defensa técnica de las entidades del Sector Hacienda"/>
    <x v="5"/>
    <s v="DIRECCIONAMIENTO ESTRATÉGICO Y PLANEACIÓN "/>
    <s v="COMPRAS Y CONTRATACIÓN PÚBLICA"/>
    <s v="PLAN ANUAL DE ADQUISICIONES"/>
    <s v="GERENCIA DE CONTRATACIÓN"/>
    <s v="Ejecutar el Plan Anual de Adquisiciones según programación anual "/>
    <s v="Ejecución del PAA_x000a__x000a_Nota: Estas actividades las debe definir la Gerencia de Contratación en el despliegue de este plan e informar a Ger. Innovación y Procesos_x000a__x000a_(Ir Hoja 03.  PAA)"/>
    <s v="Plan medido (% Avance Real / % Planeado)._x000a_Nota: Basado en un cronograma definido para alcanzar el 100% del alcance"/>
    <s v="RECURSOS HUMANOS_x000a__x000a_RECURSOS FINANCIEROS_x000a__x000a_RECURSOS TECNOLÓGICOS"/>
    <s v="Gastos de Operación - Recursos Propios"/>
    <d v="2022-01-25T00:00:00"/>
    <d v="2022-12-31T00:00:00"/>
    <s v="PROGRAMADO"/>
    <n v="0"/>
  </r>
  <r>
    <n v="59"/>
    <s v="Promover la adecuada administración de los recursos físicos, financieros y de defensa técnica de las entidades del Sector Hacienda"/>
    <x v="5"/>
    <s v="GESTIÓN CON VALORES PARA RESULTADOS"/>
    <s v="SEGURIDAD DIGITAL"/>
    <s v="PLAN DE TRATAMIENTO DE RIESGOS DE SEGURIDAD Y PRIVACIDAD DE LA INFORMACIÓN "/>
    <s v="GERENCIA DE RIESGOS Y GERENCIA DE TI"/>
    <s v="Ejecutar actividades relacionadas con el tratamiento de riesgos de seguridad y privacidad de la información de acuerdo con los controles establecidos. "/>
    <s v="Ejecución del PTRSPI_x000a__x000a_Nota: Estas actividades las debe definir la Gerencia de Riesgos y la Gerencia de TI en el despliegue de este plan e informar a Ger. Innovación y Procesos_x000a__x000a_(Ir Hoja 12.  PTRSPI)"/>
    <s v="Plan medido (% Avance Real / % Planeado)._x000a_Nota: Basado en un cronograma definido para alcanzar el 100% del alcance"/>
    <s v="RECURSOS HUMANOS_x000a__x000a_RECURSOS FINANCIEROS_x000a__x000a_RECURSOS TECNOLÓGICOS"/>
    <s v="Gastos de Operación - Recursos Propios"/>
    <d v="2022-01-01T00:00:00"/>
    <d v="2022-12-31T00:00:00"/>
    <s v="PROGRAMADO"/>
    <n v="0"/>
  </r>
  <r>
    <n v="60"/>
    <s v="Promover la adecuada administración de los recursos físicos, financieros y de defensa técnica de las entidades del Sector Hacienda"/>
    <x v="5"/>
    <s v="GESTIÓN CON VALORES PARA RESULTADOS"/>
    <s v="SEGURIDAD DIGITAL"/>
    <s v="PLAN DE SEGURIDAD Y PRIVACIDAD DE LA INFORMACIÓN "/>
    <s v="GERENCIA DE RIESGOS Y GERENCIA DE TI"/>
    <s v="Ejecutar actividades que conlleven a la madurez del MSPI de la compañía y cumplimiento de la Res 500 - MINTIC y buenas practicas de la ISO 27001"/>
    <s v="Ejecución del PSPI_x000a__x000a_Nota: Estas actividades las debe definir la Gerencia de Riesgos y la Gerencia de TI en el despliegue de este plan e informar a Ger. Innovación y Procesos_x000a__x000a_(Ir Hoja 13. PSPI)"/>
    <s v="Plan medido (% Avance Real / % Planeado)._x000a_Nota: Basado en un cronograma definido para alcanzar el 100% del alcance"/>
    <s v="RECURSOS HUMANOS_x000a__x000a_RECURSOS FINANCIEROS_x000a__x000a_RECURSOS TECNOLÓGICOS"/>
    <s v="Gastos de Operación - Recursos Propios"/>
    <d v="2022-01-01T00:00:00"/>
    <d v="2022-12-31T00:00:00"/>
    <s v="PROGRAMADO"/>
    <n v="0"/>
  </r>
  <r>
    <m/>
    <m/>
    <x v="0"/>
    <m/>
    <m/>
    <m/>
    <m/>
    <m/>
    <m/>
    <m/>
    <m/>
    <m/>
    <m/>
    <m/>
    <m/>
    <m/>
  </r>
  <r>
    <m/>
    <m/>
    <x v="0"/>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376C471-C248-478F-9695-BF49F85FB996}" name="TablaDinámica4" cacheId="950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
  <location ref="A97:B107" firstHeaderRow="1" firstDataRow="1" firstDataCol="1"/>
  <pivotFields count="16">
    <pivotField showAll="0"/>
    <pivotField showAll="0"/>
    <pivotField axis="axisRow" showAll="0">
      <items count="10">
        <item x="6"/>
        <item x="4"/>
        <item x="2"/>
        <item x="3"/>
        <item x="8"/>
        <item x="1"/>
        <item x="5"/>
        <item x="7"/>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s>
  <rowFields count="1">
    <field x="2"/>
  </rowFields>
  <rowItems count="10">
    <i>
      <x/>
    </i>
    <i>
      <x v="1"/>
    </i>
    <i>
      <x v="2"/>
    </i>
    <i>
      <x v="3"/>
    </i>
    <i>
      <x v="4"/>
    </i>
    <i>
      <x v="5"/>
    </i>
    <i>
      <x v="6"/>
    </i>
    <i>
      <x v="7"/>
    </i>
    <i>
      <x v="8"/>
    </i>
    <i t="grand">
      <x/>
    </i>
  </rowItems>
  <colItems count="1">
    <i/>
  </colItems>
  <dataFields count="1">
    <dataField name="Suma de EJECUCIÓN" fld="15"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F6B863C-BB70-4D9B-86EF-493AF6D2EAD3}" name="TablaDinámica2" cacheId="9499" applyNumberFormats="0" applyBorderFormats="0" applyFontFormats="0" applyPatternFormats="0" applyAlignmentFormats="0" applyWidthHeightFormats="1" dataCaption="Valores" showMissing="0" updatedVersion="7" minRefreshableVersion="3" useAutoFormatting="1" itemPrintTitles="1" createdVersion="7" indent="0" outline="1" outlineData="1" multipleFieldFilters="0">
  <location ref="A3:B95" firstHeaderRow="1" firstDataRow="1" firstDataCol="1"/>
  <pivotFields count="16">
    <pivotField showAll="0"/>
    <pivotField showAll="0">
      <items count="7">
        <item sd="0" x="5"/>
        <item sd="0" x="2"/>
        <item x="1"/>
        <item x="3"/>
        <item x="4"/>
        <item sd="0" x="0"/>
        <item t="default" sd="0"/>
      </items>
    </pivotField>
    <pivotField axis="axisRow" showAll="0">
      <items count="10">
        <item x="6"/>
        <item x="4"/>
        <item x="2"/>
        <item x="3"/>
        <item x="8"/>
        <item sd="0" x="1"/>
        <item x="5"/>
        <item x="7"/>
        <item sd="0" x="0"/>
        <item t="default"/>
      </items>
    </pivotField>
    <pivotField axis="axisRow" showAll="0">
      <items count="9">
        <item x="6"/>
        <item x="7"/>
        <item x="5"/>
        <item x="4"/>
        <item x="2"/>
        <item x="3"/>
        <item x="1"/>
        <item sd="0" x="0"/>
        <item t="default"/>
      </items>
    </pivotField>
    <pivotField axis="axisRow" showAll="0">
      <items count="15">
        <item x="12"/>
        <item x="11"/>
        <item x="6"/>
        <item x="9"/>
        <item x="2"/>
        <item x="7"/>
        <item x="3"/>
        <item x="8"/>
        <item x="4"/>
        <item x="10"/>
        <item x="13"/>
        <item x="1"/>
        <item x="5"/>
        <item x="0"/>
        <item t="default"/>
      </items>
    </pivotField>
    <pivotField showAll="0">
      <items count="14">
        <item x="3"/>
        <item x="10"/>
        <item x="7"/>
        <item x="12"/>
        <item x="8"/>
        <item x="11"/>
        <item x="5"/>
        <item x="4"/>
        <item x="2"/>
        <item x="9"/>
        <item x="6"/>
        <item x="1"/>
        <item x="0"/>
        <item t="default"/>
      </items>
    </pivotField>
    <pivotField showAll="0"/>
    <pivotField showAll="0"/>
    <pivotField axis="axisRow" showAll="0">
      <items count="61">
        <item x="39"/>
        <item x="17"/>
        <item x="14"/>
        <item x="49"/>
        <item x="27"/>
        <item x="26"/>
        <item x="29"/>
        <item x="25"/>
        <item x="40"/>
        <item x="3"/>
        <item x="38"/>
        <item x="11"/>
        <item x="55"/>
        <item x="20"/>
        <item x="54"/>
        <item x="18"/>
        <item n="Cumplimiento del Plan de Mantenimiento del SGI " x="21"/>
        <item x="51"/>
        <item x="46"/>
        <item x="13"/>
        <item x="15"/>
        <item x="16"/>
        <item x="47"/>
        <item x="24"/>
        <item n="De acuerdo a la misionalidad de la entidad actualizar el portafolio de productos y servicios, y gestionar la publicación en los diferentes canales de comunicación, con el fin de orientar a los grupos de valor, y que tenga criterios de accesibilidad, leng" x="7"/>
        <item x="23"/>
        <item x="52"/>
        <item x="28"/>
        <item x="33"/>
        <item x="57"/>
        <item x="42"/>
        <item x="44"/>
        <item x="45"/>
        <item x="43"/>
        <item x="56"/>
        <item x="59"/>
        <item x="58"/>
        <item n="Encuestas de servicio aplicadas y nivel de satisfacción de usuarios medido (aliados)_x000a_Indicador: número de encuestas realizadas con nivel de satisfacción medido._x000a_Meta: 3 encuestas trimestrales y posterior finalización de cada trimestre, con corte 30 de di" x="30"/>
        <item n="Encuestas de servicio aplicadas y nivel de satisfacción de usuarios medido (cliente final)_x000a_Indicador: número de encuestas realizadas con nivel de satisfacción medido._x000a_Meta: 11 encuestas con corte 30 de diciembre (mensualmente y posterior finalización de " x="31"/>
        <item x="48"/>
        <item x="34"/>
        <item x="19"/>
        <item x="50"/>
        <item x="53"/>
        <item x="4"/>
        <item x="9"/>
        <item x="10"/>
        <item x="5"/>
        <item x="2"/>
        <item x="1"/>
        <item x="12"/>
        <item x="6"/>
        <item x="8"/>
        <item x="35"/>
        <item x="22"/>
        <item x="32"/>
        <item x="37"/>
        <item x="41"/>
        <item x="36"/>
        <item x="0"/>
        <item t="default"/>
      </items>
    </pivotField>
    <pivotField showAll="0"/>
    <pivotField showAll="0"/>
    <pivotField showAll="0"/>
    <pivotField showAll="0">
      <items count="11">
        <item x="4"/>
        <item x="9"/>
        <item x="3"/>
        <item x="1"/>
        <item x="8"/>
        <item x="5"/>
        <item x="2"/>
        <item x="7"/>
        <item x="6"/>
        <item x="0"/>
        <item t="default"/>
      </items>
    </pivotField>
    <pivotField showAll="0"/>
    <pivotField showAll="0"/>
    <pivotField dataField="1" showAll="0"/>
  </pivotFields>
  <rowFields count="4">
    <field x="2"/>
    <field x="3"/>
    <field x="4"/>
    <field x="8"/>
  </rowFields>
  <rowItems count="92">
    <i>
      <x/>
    </i>
    <i r="1">
      <x v="5"/>
    </i>
    <i r="2">
      <x v="5"/>
    </i>
    <i r="3">
      <x v="2"/>
    </i>
    <i r="3">
      <x v="19"/>
    </i>
    <i r="3">
      <x v="20"/>
    </i>
    <i>
      <x v="1"/>
    </i>
    <i r="1">
      <x v="2"/>
    </i>
    <i r="2">
      <x v="9"/>
    </i>
    <i r="3">
      <x v="4"/>
    </i>
    <i r="3">
      <x v="5"/>
    </i>
    <i r="3">
      <x v="6"/>
    </i>
    <i r="3">
      <x v="7"/>
    </i>
    <i r="3">
      <x v="27"/>
    </i>
    <i r="3">
      <x v="37"/>
    </i>
    <i r="3">
      <x v="38"/>
    </i>
    <i r="1">
      <x v="3"/>
    </i>
    <i r="2">
      <x v="8"/>
    </i>
    <i r="3">
      <x v="24"/>
    </i>
    <i r="3">
      <x v="45"/>
    </i>
    <i r="3">
      <x v="52"/>
    </i>
    <i>
      <x v="2"/>
    </i>
    <i r="1">
      <x v="4"/>
    </i>
    <i r="2">
      <x v="4"/>
    </i>
    <i r="3">
      <x v="1"/>
    </i>
    <i r="3">
      <x v="9"/>
    </i>
    <i r="3">
      <x v="15"/>
    </i>
    <i r="3">
      <x v="21"/>
    </i>
    <i r="3">
      <x v="44"/>
    </i>
    <i r="3">
      <x v="47"/>
    </i>
    <i>
      <x v="3"/>
    </i>
    <i r="1">
      <x v="3"/>
    </i>
    <i r="2">
      <x v="3"/>
    </i>
    <i r="3">
      <x v="16"/>
    </i>
    <i r="2">
      <x v="4"/>
    </i>
    <i r="3">
      <x v="13"/>
    </i>
    <i r="2">
      <x v="7"/>
    </i>
    <i r="3">
      <x v="18"/>
    </i>
    <i r="3">
      <x v="22"/>
    </i>
    <i r="3">
      <x v="41"/>
    </i>
    <i r="1">
      <x v="5"/>
    </i>
    <i r="2">
      <x v="6"/>
    </i>
    <i r="3">
      <x v="51"/>
    </i>
    <i>
      <x v="4"/>
    </i>
    <i r="1">
      <x v="2"/>
    </i>
    <i r="2">
      <x v="9"/>
    </i>
    <i r="3">
      <x v="10"/>
    </i>
    <i r="1">
      <x v="3"/>
    </i>
    <i r="2">
      <x v="8"/>
    </i>
    <i r="3">
      <x v="55"/>
    </i>
    <i>
      <x v="5"/>
    </i>
    <i>
      <x v="6"/>
    </i>
    <i r="1">
      <x/>
    </i>
    <i r="2">
      <x v="1"/>
    </i>
    <i r="3">
      <x v="8"/>
    </i>
    <i r="1">
      <x v="1"/>
    </i>
    <i r="2">
      <x/>
    </i>
    <i r="3">
      <x v="29"/>
    </i>
    <i r="1">
      <x v="2"/>
    </i>
    <i r="2">
      <x v="9"/>
    </i>
    <i r="3">
      <x v="28"/>
    </i>
    <i r="3">
      <x v="40"/>
    </i>
    <i r="3">
      <x v="53"/>
    </i>
    <i r="3">
      <x v="56"/>
    </i>
    <i r="3">
      <x v="58"/>
    </i>
    <i r="1">
      <x v="3"/>
    </i>
    <i r="2">
      <x v="2"/>
    </i>
    <i r="3">
      <x/>
    </i>
    <i r="3">
      <x v="11"/>
    </i>
    <i r="3">
      <x v="50"/>
    </i>
    <i r="2">
      <x v="8"/>
    </i>
    <i r="3">
      <x v="30"/>
    </i>
    <i r="3">
      <x v="31"/>
    </i>
    <i r="3">
      <x v="32"/>
    </i>
    <i r="3">
      <x v="33"/>
    </i>
    <i r="3">
      <x v="57"/>
    </i>
    <i r="2">
      <x v="10"/>
    </i>
    <i r="3">
      <x v="35"/>
    </i>
    <i r="3">
      <x v="36"/>
    </i>
    <i r="1">
      <x v="5"/>
    </i>
    <i r="2">
      <x v="6"/>
    </i>
    <i r="3">
      <x v="34"/>
    </i>
    <i r="2">
      <x v="12"/>
    </i>
    <i r="3">
      <x v="46"/>
    </i>
    <i>
      <x v="7"/>
    </i>
    <i r="1">
      <x v="3"/>
    </i>
    <i r="2">
      <x v="3"/>
    </i>
    <i r="3">
      <x v="23"/>
    </i>
    <i r="3">
      <x v="25"/>
    </i>
    <i r="3">
      <x v="54"/>
    </i>
    <i>
      <x v="8"/>
    </i>
    <i t="grand">
      <x/>
    </i>
  </rowItems>
  <colItems count="1">
    <i/>
  </colItems>
  <dataFields count="1">
    <dataField name="Suma de EJECUCIÓN" fld="15" baseField="0" baseItem="0" numFmtId="9"/>
  </dataFields>
  <formats count="1">
    <format dxfId="405">
      <pivotArea dataOnly="0"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11" dT="2022-01-04T18:33:59.92" personId="{45FE4783-C5BE-413E-A156-88A7780C2CB9}" id="{E0978644-32A9-41AD-998C-07F64A46AD86}">
    <text>Fechas definidas por el MHCP</text>
  </threadedComment>
  <threadedComment ref="M13" dT="2022-01-04T18:34:05.93" personId="{45FE4783-C5BE-413E-A156-88A7780C2CB9}" id="{A3BAACE1-BB77-47D8-99A7-E07753A0FB51}">
    <text>Fechas definidas por el MHCP</text>
  </threadedComment>
  <threadedComment ref="M15" dT="2022-01-04T18:34:12.91" personId="{45FE4783-C5BE-413E-A156-88A7780C2CB9}" id="{3CC915A8-0A8E-4A74-AE1F-6B60AC052820}">
    <text>Fechas definidas por el MHCP</text>
  </threadedComment>
  <threadedComment ref="M17" dT="2022-01-04T18:34:17.00" personId="{45FE4783-C5BE-413E-A156-88A7780C2CB9}" id="{C8829A88-BBAE-491D-A206-A21ED1CA686C}">
    <text>Fechas definidas por el MHCP</text>
  </threadedComment>
  <threadedComment ref="M19" dT="2022-01-04T18:35:06.69" personId="{45FE4783-C5BE-413E-A156-88A7780C2CB9}" id="{98EBCBEC-72C9-487E-AC2A-63FA7686E945}">
    <text>Fechas definidas por el MHCP</text>
  </threadedComment>
  <threadedComment ref="C21" dT="2021-12-30T16:04:55.78" personId="{0D525792-2C23-473B-8B1F-5B5C27FE6861}" id="{B2F7E8A0-BB91-49D2-9071-63D67038A764}">
    <text>No se a que objeitvo alinearlo</text>
  </threadedComment>
  <threadedComment ref="C21" dT="2022-01-25T14:14:24.13" personId="{45FE4783-C5BE-413E-A156-88A7780C2CB9}" id="{A49F4C0D-40E2-4032-8C7E-2446B447201A}" parentId="{B2F7E8A0-BB91-49D2-9071-63D67038A764}">
    <text>Estoy de acuerdo con este.</text>
  </threadedComment>
  <threadedComment ref="M21" dT="2022-01-04T18:34:21.61" personId="{45FE4783-C5BE-413E-A156-88A7780C2CB9}" id="{41DA89F6-0430-4200-B388-00FF485A3D20}">
    <text>Fechas definidas por el MHCP</text>
  </threadedComment>
  <threadedComment ref="G23" dT="2022-01-21T22:15:21.51" personId="{2D5CB875-7BBC-4B2E-9D09-69728C7FFFB2}" id="{26F5A152-E595-474F-AB69-9A63EDD6A792}">
    <text>@ANDRES FELIPE PEREZ CARDOZO @JOSE FERNANDO PULIDO SIERRA por favor validar, el insumo lo dan las gerencias de producto y las publicaciones las realiza mercadeo.</text>
    <mentions>
      <mention mentionpersonId="{1C8139C3-E433-4A03-966F-DC73FD1A5FD4}" mentionId="{D5A9C749-DF4E-45F3-B760-3FE73CE8DC20}" startIndex="0" length="28"/>
      <mention mentionpersonId="{821DCFAF-52E1-439F-A87D-F36C7AF4C922}" mentionId="{C10DDA9C-4267-4912-A002-D29A25B88924}" startIndex="29" length="28"/>
    </mentions>
  </threadedComment>
  <threadedComment ref="G23" dT="2022-01-24T19:13:44.45" personId="{CEEC6F08-5DAC-414F-82B8-25EA38DBA2E0}" id="{20E9CC41-BC87-4507-9299-D100E0AD4A78}" parentId="{26F5A152-E595-474F-AB69-9A63EDD6A792}">
    <text>@JOSE FERNANDO PULIDO SIERRA  en este caso la Oficina de Mercadeo no debe ser responsable, ya que nosotros tenemos rol de publicador únicamente</text>
    <mentions>
      <mention mentionpersonId="{821DCFAF-52E1-439F-A87D-F36C7AF4C922}" mentionId="{0A098C01-F64B-4BF0-BD0F-9C93279400FC}" startIndex="0" length="28"/>
    </mentions>
  </threadedComment>
  <threadedComment ref="M23" dT="2022-01-04T18:34:25.41" personId="{45FE4783-C5BE-413E-A156-88A7780C2CB9}" id="{38E7506E-0BDA-4334-BEB0-916F4B8C099C}">
    <text>Fechas definidas por el MHCP</text>
  </threadedComment>
  <threadedComment ref="M25" dT="2022-01-04T18:34:30.91" personId="{45FE4783-C5BE-413E-A156-88A7780C2CB9}" id="{C6F30DA6-691A-424D-AA85-A4BBC6DD5C3C}">
    <text>Fechas definidas por el MHCP</text>
  </threadedComment>
  <threadedComment ref="M27" dT="2022-01-04T18:35:19.37" personId="{45FE4783-C5BE-413E-A156-88A7780C2CB9}" id="{54D84E05-2805-4546-918A-12C37A603E71}">
    <text>Fechas definidas por el MHCP</text>
  </threadedComment>
  <threadedComment ref="M29" dT="2022-01-04T18:34:35.81" personId="{45FE4783-C5BE-413E-A156-88A7780C2CB9}" id="{840AA694-EF95-4146-8812-BC8DFD9C59B5}">
    <text>Fechas definidas por el MHCP</text>
  </threadedComment>
  <threadedComment ref="M31" dT="2022-01-04T18:34:39.37" personId="{45FE4783-C5BE-413E-A156-88A7780C2CB9}" id="{16771FDB-F831-466D-B51F-0E67370D181A}">
    <text>Fechas definidas por el MHCP</text>
  </threadedComment>
  <threadedComment ref="M33" dT="2022-01-04T18:34:44.65" personId="{45FE4783-C5BE-413E-A156-88A7780C2CB9}" id="{714B90EB-BF8F-4F5F-A123-2577925702A7}">
    <text>Fechas definidas por el MHCP</text>
  </threadedComment>
  <threadedComment ref="M35" dT="2022-01-04T18:34:44.65" personId="{45FE4783-C5BE-413E-A156-88A7780C2CB9}" id="{06DE9E89-94DE-4C94-8C0A-A8A4FD43A307}">
    <text>Fechas definidas por el MHCP</text>
  </threadedComment>
  <threadedComment ref="M37" dT="2022-01-04T18:34:44.65" personId="{45FE4783-C5BE-413E-A156-88A7780C2CB9}" id="{1AABA9F6-3EEF-45B4-95BF-4695B39CA4A1}">
    <text>Fechas definidas por el MHCP</text>
  </threadedComment>
  <threadedComment ref="M91" dT="2022-01-04T18:35:19.37" personId="{45FE4783-C5BE-413E-A156-88A7780C2CB9}" id="{4FE0757A-3B09-4657-9E33-E31F4B223618}">
    <text>Fechas definidas por el MHCP</text>
  </threadedComment>
</ThreadedComments>
</file>

<file path=xl/threadedComments/threadedComment2.xml><?xml version="1.0" encoding="utf-8"?>
<ThreadedComments xmlns="http://schemas.microsoft.com/office/spreadsheetml/2018/threadedcomments" xmlns:x="http://schemas.openxmlformats.org/spreadsheetml/2006/main">
  <threadedComment ref="T41" dT="2022-05-06T02:30:59.60" personId="{45FE4783-C5BE-413E-A156-88A7780C2CB9}" id="{59161B87-2EA6-4636-BC33-A84BBC24437E}">
    <text>Por favor @MARIA MARGARITA GONZALEZ indicar cuántos casos se han reportado.</text>
    <mentions>
      <mention mentionpersonId="{4E1F25A4-F1C1-4ADE-B3C1-00C109F7C0D4}" mentionId="{31CAC185-6B83-4BE4-B659-116E204A9EDC}" startIndex="10" length="25"/>
    </mentions>
  </threadedComment>
</ThreadedComments>
</file>

<file path=xl/threadedComments/threadedComment3.xml><?xml version="1.0" encoding="utf-8"?>
<ThreadedComments xmlns="http://schemas.microsoft.com/office/spreadsheetml/2018/threadedcomments" xmlns:x="http://schemas.openxmlformats.org/spreadsheetml/2006/main">
  <threadedComment ref="M3" dT="2022-01-04T18:33:59.92" personId="{45FE4783-C5BE-413E-A156-88A7780C2CB9}" id="{29A2AA52-3042-4F0A-B08C-B9A569EF5757}">
    <text>Fechas definidas por el MHCP</text>
  </threadedComment>
  <threadedComment ref="M4" dT="2022-01-04T18:34:05.93" personId="{45FE4783-C5BE-413E-A156-88A7780C2CB9}" id="{89AEF927-AFF5-47F0-BD28-7E6F1703E68F}">
    <text>Fechas definidas por el MHCP</text>
  </threadedComment>
  <threadedComment ref="M5" dT="2022-01-04T18:34:12.91" personId="{45FE4783-C5BE-413E-A156-88A7780C2CB9}" id="{23EA7ED4-0292-4141-91F4-F26CE853BA6C}">
    <text>Fechas definidas por el MHCP</text>
  </threadedComment>
  <threadedComment ref="M6" dT="2022-01-04T18:34:17.00" personId="{45FE4783-C5BE-413E-A156-88A7780C2CB9}" id="{9DD40CAB-E767-4BB2-8DD0-B15BC92B076B}">
    <text>Fechas definidas por el MHCP</text>
  </threadedComment>
  <threadedComment ref="M7" dT="2022-01-04T18:35:06.69" personId="{45FE4783-C5BE-413E-A156-88A7780C2CB9}" id="{1192F1F5-FE4D-4F6A-AF88-7831DE97D216}">
    <text>Fechas definidas por el MHCP</text>
  </threadedComment>
  <threadedComment ref="C8" dT="2021-12-30T16:04:55.78" personId="{0D525792-2C23-473B-8B1F-5B5C27FE6861}" id="{CFE4F3D2-A64F-447A-A580-49390A0FBB88}">
    <text>No se a que objeitvo alinearlo</text>
  </threadedComment>
  <threadedComment ref="C8" dT="2022-01-25T14:14:24.13" personId="{45FE4783-C5BE-413E-A156-88A7780C2CB9}" id="{E2104378-55DD-4303-AD46-A72961BA49DD}" parentId="{CFE4F3D2-A64F-447A-A580-49390A0FBB88}">
    <text>Estoy de acuerdo con este.</text>
  </threadedComment>
  <threadedComment ref="M8" dT="2022-01-04T18:34:21.61" personId="{45FE4783-C5BE-413E-A156-88A7780C2CB9}" id="{6248FCD3-6F1F-4FB3-9133-00C8039D5465}">
    <text>Fechas definidas por el MHCP</text>
  </threadedComment>
  <threadedComment ref="G9" dT="2022-01-21T22:15:21.51" personId="{2D5CB875-7BBC-4B2E-9D09-69728C7FFFB2}" id="{C08CD1BF-8B0C-401E-A538-CD25D9F01FF6}">
    <text>@ANDRES FELIPE PEREZ CARDOZO @JOSE FERNANDO PULIDO SIERRA por favor validar, el insumo lo dan las gerencias de producto y las publicaciones las realiza mercadeo.</text>
    <mentions>
      <mention mentionpersonId="{1C8139C3-E433-4A03-966F-DC73FD1A5FD4}" mentionId="{EDEA83D2-0691-4A97-A886-02370DE30F0C}" startIndex="0" length="28"/>
      <mention mentionpersonId="{821DCFAF-52E1-439F-A87D-F36C7AF4C922}" mentionId="{A0726428-F1C7-431B-9F04-94A384D30664}" startIndex="29" length="28"/>
    </mentions>
  </threadedComment>
  <threadedComment ref="G9" dT="2022-01-24T19:13:44.45" personId="{CEEC6F08-5DAC-414F-82B8-25EA38DBA2E0}" id="{10A4A352-360E-4EA6-9255-8D152FCDF5BC}" parentId="{C08CD1BF-8B0C-401E-A538-CD25D9F01FF6}">
    <text>@JOSE FERNANDO PULIDO SIERRA  en este caso la Oficina de Mercadeo no debe ser responsable, ya que nosotros tenemos rol de publicador únicamente</text>
    <mentions>
      <mention mentionpersonId="{821DCFAF-52E1-439F-A87D-F36C7AF4C922}" mentionId="{BB64C914-E189-47A0-BF60-8A861D9ADDB6}" startIndex="0" length="28"/>
    </mentions>
  </threadedComment>
  <threadedComment ref="M9" dT="2022-01-04T18:34:25.41" personId="{45FE4783-C5BE-413E-A156-88A7780C2CB9}" id="{6050369A-8A1D-450A-905B-A7AA062D9F2E}">
    <text>Fechas definidas por el MHCP</text>
  </threadedComment>
  <threadedComment ref="M10" dT="2022-01-04T18:34:30.91" personId="{45FE4783-C5BE-413E-A156-88A7780C2CB9}" id="{87880025-FBD9-4BAE-A537-4D829468813D}">
    <text>Fechas definidas por el MHCP</text>
  </threadedComment>
  <threadedComment ref="M11" dT="2022-01-04T18:35:19.37" personId="{45FE4783-C5BE-413E-A156-88A7780C2CB9}" id="{478078AC-CD89-4316-B26D-59B41D404A00}">
    <text>Fechas definidas por el MHCP</text>
  </threadedComment>
  <threadedComment ref="M12" dT="2022-01-04T18:34:35.81" personId="{45FE4783-C5BE-413E-A156-88A7780C2CB9}" id="{2681A47A-CF10-4A36-9ECE-3AA34E8F735A}">
    <text>Fechas definidas por el MHCP</text>
  </threadedComment>
  <threadedComment ref="M13" dT="2022-01-04T18:34:39.37" personId="{45FE4783-C5BE-413E-A156-88A7780C2CB9}" id="{F26A1B0C-599F-4BAE-85FB-6BFD55032A23}">
    <text>Fechas definidas por el MHCP</text>
  </threadedComment>
  <threadedComment ref="M14" dT="2022-01-04T18:34:44.65" personId="{45FE4783-C5BE-413E-A156-88A7780C2CB9}" id="{0B3604DA-09CE-4384-96EA-A2C34ED4DF4D}">
    <text>Fechas definidas por el MHCP</text>
  </threadedComment>
  <threadedComment ref="M42" dT="2022-01-04T18:35:19.37" personId="{45FE4783-C5BE-413E-A156-88A7780C2CB9}" id="{223E1457-C356-452D-8763-ADFD50CA6D8C}">
    <text>Fechas definidas por el MHCP</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5.vml"/><Relationship Id="rId7" Type="http://schemas.microsoft.com/office/2019/04/relationships/namedSheetView" Target="../namedSheetViews/namedSheetView2.x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microsoft.com/office/2017/10/relationships/threadedComment" Target="../threadedComments/threadedComment3.xml"/><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microsoft.com/office/2019/04/relationships/namedSheetView" Target="../namedSheetViews/namedSheetView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hyperlink" Target="https://laprevisora.sharepoint.com/sites/GerenciadeInnovacinyProcesos-SubgerenciadeMejoramientoyProcesos/Documentos%20compartidos/Forms/AllItems.aspx?ga=1&amp;id=%2Fsites%2FGerenciadeInnovacinyProcesos%2DSubgerenciadeMejoramientoyProcesos%2FDocumentos%20compartidos%2FSubgerencia%20de%20Mejoramiento%20y%20Procesos%2FPlan%20de%20Acci%C3%B3n%20Anual%2F2022%2FCARGUE%20CUALITATIVO%2FI%20TRIMESTRE%2FSUBGERENCIA%20DE%20RECURSOS%20F%C3%8DSICOS%2FPLAN%20INSTITUCIONAL%20DE%20ARCHIVOS%2FPINAR%20%2D%20ACTIVIDAD%2057%2FPINAR%2DAC57%2DSUBACTIVIDAD%2003&amp;viewid=cd306b40%2Db694%2D435f%2Db2cd%2Db5998159eb82" TargetMode="External"/><Relationship Id="rId7" Type="http://schemas.openxmlformats.org/officeDocument/2006/relationships/vmlDrawing" Target="../drawings/vmlDrawing4.vml"/><Relationship Id="rId2" Type="http://schemas.openxmlformats.org/officeDocument/2006/relationships/hyperlink" Target="https://laprevisora.sharepoint.com/sites/GerenciadeInnovacinyProcesos-SubgerenciadeMejoramientoyProcesos/Documentos%20compartidos/Forms/AllItems.aspx?ga=1&amp;id=%2Fsites%2FGerenciadeInnovacinyProcesos%2DSubgerenciadeMejoramientoyProcesos%2FDocumentos%20compartidos%2FSubgerencia%20de%20Mejoramiento%20y%20Procesos%2FPlan%20de%20Acci%C3%B3n%20Anual%2F2022%2FCARGUE%20CUALITATIVO%2FI%20TRIMESTRE%2FSUBGERENCIA%20DE%20RECURSOS%20F%C3%8DSICOS%2FPLAN%20INSTITUCIONAL%20DE%20ARCHIVOS%2FPINAR%20%2D%20ACTIVIDAD%2057%2FPINAR%2DAC57%2DSUBACTIVIDAD%2002&amp;viewid=cd306b40%2Db694%2D435f%2Db2cd%2Db5998159eb82" TargetMode="External"/><Relationship Id="rId1" Type="http://schemas.openxmlformats.org/officeDocument/2006/relationships/hyperlink" Target="https://laprevisora.sharepoint.com/sites/GerenciadeInnovacinyProcesos-SubgerenciadeMejoramientoyProcesos/Documentos%20compartidos/Forms/AllItems.aspx?ga=1&amp;id=%2Fsites%2FGerenciadeInnovacinyProcesos%2DSubgerenciadeMejoramientoyProcesos%2FDocumentos%20compartidos%2FSubgerencia%20de%20Mejoramiento%20y%20Procesos%2FPlan%20de%20Acci%C3%B3n%20Anual%2F2022%2FCARGUE%20CUALITATIVO%2FI%20TRIMESTRE%2FSUBGERENCIA%20DE%20RECURSOS%20F%C3%8DSICOS%2FPLAN%20INSTITUCIONAL%20DE%20ARCHIVOS%2FPINAR%20%2D%20ACTIVIDAD%2057%2FPINAR%2DAC57%2DSUBACTIVIDAD%2001&amp;viewid=cd306b40%2Db694%2D435f%2Db2cd%2Db5998159eb82"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s://laprevisora.sharepoint.com/sites/GerenciadeInnovacinyProcesos-SubgerenciadeMejoramientoyProcesos/Documentos%20compartidos/Forms/AllItems.aspx?ga=1&amp;id=%2Fsites%2FGerenciadeInnovacinyProcesos%2DSubgerenciadeMejoramientoyProcesos%2FDocumentos%20compartidos%2FSubgerencia%20de%20Mejoramiento%20y%20Procesos%2FPlan%20de%20Acci%C3%B3n%20Anual%2F2022%2FCARGUE%20CUALITATIVO%2FI%20TRIMESTRE%2FSUBGERENCIA%20DE%20RECURSOS%20F%C3%8DSICOS%2FPLAN%20INSTITUCIONAL%20DE%20ARCHIVOS%2FPINAR%20%2D%20ACTIVIDAD%2057%2FPINAR%2DAC57%2DSUBACTIVIDAD%2004&amp;viewid=cd306b40%2Db694%2D435f%2Db2cd%2Db5998159eb82"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8.bin"/><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vmlDrawing" Target="../drawings/vmlDrawing1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E72BE-D06E-4A0D-B807-4FC899D47DC7}">
  <dimension ref="A1:XFC80"/>
  <sheetViews>
    <sheetView showGridLines="0" tabSelected="1" zoomScale="45" zoomScaleNormal="45" zoomScaleSheetLayoutView="40" workbookViewId="0">
      <selection activeCell="A2" sqref="A2"/>
    </sheetView>
  </sheetViews>
  <sheetFormatPr defaultColWidth="0" defaultRowHeight="14.45"/>
  <cols>
    <col min="1" max="16" width="11.42578125" customWidth="1"/>
    <col min="17" max="4945" width="0" hidden="1" customWidth="1"/>
    <col min="4946" max="15759" width="11.42578125" hidden="1"/>
    <col min="16383" max="16383" width="12.42578125" hidden="1"/>
    <col min="16384" max="16384" width="7.5703125" hidden="1"/>
  </cols>
  <sheetData>
    <row r="1" ht="4.5" customHeight="1"/>
    <row r="18" spans="8:8" ht="21">
      <c r="H18" s="197"/>
    </row>
    <row r="41" spans="1:11">
      <c r="A41" s="198"/>
      <c r="B41" s="198"/>
      <c r="C41" s="198"/>
      <c r="D41" s="198"/>
      <c r="E41" s="198"/>
      <c r="F41" s="198"/>
      <c r="G41" s="198"/>
      <c r="H41" s="198"/>
      <c r="I41" s="198"/>
      <c r="J41" s="198"/>
      <c r="K41" s="198"/>
    </row>
    <row r="42" spans="1:11">
      <c r="A42" s="198"/>
      <c r="B42" s="198"/>
      <c r="C42" s="198"/>
      <c r="D42" s="198"/>
      <c r="E42" s="198"/>
      <c r="F42" s="198"/>
      <c r="G42" s="198"/>
      <c r="H42" s="198"/>
      <c r="I42" s="198"/>
      <c r="J42" s="198"/>
      <c r="K42" s="198"/>
    </row>
    <row r="57" hidden="1"/>
    <row r="75" spans="1:16" ht="25.9">
      <c r="A75" s="385" t="s">
        <v>0</v>
      </c>
      <c r="B75" s="385"/>
      <c r="C75" s="385"/>
      <c r="D75" s="385"/>
      <c r="E75" s="385"/>
      <c r="F75" s="385"/>
      <c r="G75" s="385"/>
      <c r="H75" s="385"/>
      <c r="I75" s="385"/>
      <c r="J75" s="385"/>
      <c r="K75" s="385"/>
      <c r="L75" s="385"/>
      <c r="M75" s="385"/>
      <c r="N75" s="385"/>
      <c r="O75" s="385"/>
      <c r="P75" s="385"/>
    </row>
    <row r="76" spans="1:16" ht="14.45" customHeight="1">
      <c r="A76" s="393" t="s">
        <v>1</v>
      </c>
      <c r="B76" s="394"/>
      <c r="C76" s="394"/>
      <c r="D76" s="394"/>
      <c r="E76" s="394"/>
      <c r="F76" s="394"/>
      <c r="G76" s="394"/>
      <c r="H76" s="394"/>
      <c r="I76" s="394"/>
      <c r="J76" s="394"/>
      <c r="K76" s="394"/>
      <c r="L76" s="394"/>
      <c r="M76" s="394"/>
      <c r="N76" s="394"/>
      <c r="O76" s="394"/>
      <c r="P76" s="395"/>
    </row>
    <row r="77" spans="1:16" ht="15" customHeight="1">
      <c r="A77" s="396"/>
      <c r="B77" s="397"/>
      <c r="C77" s="397"/>
      <c r="D77" s="397"/>
      <c r="E77" s="397"/>
      <c r="F77" s="397"/>
      <c r="G77" s="397"/>
      <c r="H77" s="397"/>
      <c r="I77" s="397"/>
      <c r="J77" s="397"/>
      <c r="K77" s="397"/>
      <c r="L77" s="397"/>
      <c r="M77" s="397"/>
      <c r="N77" s="397"/>
      <c r="O77" s="397"/>
      <c r="P77" s="398"/>
    </row>
    <row r="78" spans="1:16" ht="44.1" customHeight="1">
      <c r="A78" s="205" t="s">
        <v>2</v>
      </c>
      <c r="B78" s="386" t="s">
        <v>3</v>
      </c>
      <c r="C78" s="387"/>
      <c r="D78" s="387"/>
      <c r="E78" s="387"/>
      <c r="F78" s="388"/>
      <c r="G78" s="386" t="s">
        <v>4</v>
      </c>
      <c r="H78" s="387"/>
      <c r="I78" s="387"/>
      <c r="J78" s="387"/>
      <c r="K78" s="387"/>
      <c r="L78" s="387"/>
      <c r="M78" s="387"/>
      <c r="N78" s="387"/>
      <c r="O78" s="387"/>
      <c r="P78" s="388"/>
    </row>
    <row r="79" spans="1:16" ht="42.95" customHeight="1">
      <c r="A79" s="204">
        <v>1</v>
      </c>
      <c r="B79" s="389">
        <v>44591</v>
      </c>
      <c r="C79" s="390"/>
      <c r="D79" s="390"/>
      <c r="E79" s="390"/>
      <c r="F79" s="391"/>
      <c r="G79" s="400" t="s">
        <v>5</v>
      </c>
      <c r="H79" s="401"/>
      <c r="I79" s="401"/>
      <c r="J79" s="401"/>
      <c r="K79" s="401"/>
      <c r="L79" s="401"/>
      <c r="M79" s="401"/>
      <c r="N79" s="401"/>
      <c r="O79" s="401"/>
      <c r="P79" s="402"/>
    </row>
    <row r="80" spans="1:16" ht="293.10000000000002" customHeight="1">
      <c r="A80" s="204">
        <v>2</v>
      </c>
      <c r="B80" s="392">
        <v>44832</v>
      </c>
      <c r="C80" s="392"/>
      <c r="D80" s="392"/>
      <c r="E80" s="392"/>
      <c r="F80" s="392"/>
      <c r="G80" s="399" t="s">
        <v>6</v>
      </c>
      <c r="H80" s="399"/>
      <c r="I80" s="399"/>
      <c r="J80" s="399"/>
      <c r="K80" s="399"/>
      <c r="L80" s="399"/>
      <c r="M80" s="399"/>
      <c r="N80" s="399"/>
      <c r="O80" s="399"/>
      <c r="P80" s="399"/>
    </row>
  </sheetData>
  <sheetProtection autoFilter="0"/>
  <mergeCells count="8">
    <mergeCell ref="A75:P75"/>
    <mergeCell ref="B78:F78"/>
    <mergeCell ref="B79:F79"/>
    <mergeCell ref="G78:P78"/>
    <mergeCell ref="B80:F80"/>
    <mergeCell ref="A76:P77"/>
    <mergeCell ref="G80:P80"/>
    <mergeCell ref="G79:P79"/>
  </mergeCells>
  <pageMargins left="0.7" right="0.7" top="0.75" bottom="0.75" header="0.3" footer="0.3"/>
  <pageSetup scale="49" orientation="portrait" r:id="rId1"/>
  <headerFooter>
    <oddHeader>&amp;C&amp;G</oddHeader>
    <oddFooter>&amp;C_x000D_&amp;1#&amp;"Calibri"&amp;10&amp;K008000 Información Pública - La Previsora S.A. Compañía de Seguros</oddFooter>
  </headerFooter>
  <colBreaks count="2" manualBreakCount="2">
    <brk id="16" max="83" man="1"/>
    <brk id="11939" max="1048575" man="1"/>
  </colBreaks>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AC131-0A1C-4131-A0FA-21DBBA0473F1}">
  <dimension ref="A1:M401"/>
  <sheetViews>
    <sheetView showGridLines="0" zoomScale="50" zoomScaleNormal="50" workbookViewId="0"/>
  </sheetViews>
  <sheetFormatPr defaultColWidth="0" defaultRowHeight="14.1" customHeight="1" zeroHeight="1"/>
  <cols>
    <col min="1" max="1" width="1.42578125" style="69" customWidth="1"/>
    <col min="2" max="2" width="8.5703125" style="69" customWidth="1"/>
    <col min="3" max="3" width="43.140625" style="69" customWidth="1"/>
    <col min="4" max="4" width="63.5703125" style="69" customWidth="1"/>
    <col min="5" max="5" width="19.140625" style="69" bestFit="1" customWidth="1"/>
    <col min="6" max="6" width="33.42578125" style="69" customWidth="1"/>
    <col min="7" max="7" width="21.140625" style="69" customWidth="1"/>
    <col min="8" max="8" width="44.140625" style="69" customWidth="1"/>
    <col min="9" max="9" width="54.42578125" style="69" customWidth="1"/>
    <col min="10" max="10" width="34" style="69" customWidth="1"/>
    <col min="11" max="16384" width="11.42578125" style="69" hidden="1"/>
  </cols>
  <sheetData>
    <row r="1" spans="3:13" ht="14.45" customHeight="1">
      <c r="C1" s="894"/>
      <c r="D1" s="894"/>
      <c r="E1" s="894"/>
      <c r="F1" s="894"/>
      <c r="G1" s="894"/>
      <c r="H1" s="895" t="s">
        <v>1495</v>
      </c>
      <c r="I1" s="895"/>
    </row>
    <row r="2" spans="3:13" ht="15" customHeight="1">
      <c r="C2" s="894"/>
      <c r="D2" s="894"/>
      <c r="E2" s="894"/>
      <c r="F2" s="894"/>
      <c r="G2" s="894"/>
      <c r="H2" s="895"/>
      <c r="I2" s="895"/>
    </row>
    <row r="3" spans="3:13" ht="13.5" customHeight="1">
      <c r="C3" s="894"/>
      <c r="D3" s="894"/>
      <c r="E3" s="894"/>
      <c r="F3" s="894"/>
      <c r="G3" s="894"/>
      <c r="H3" s="895"/>
      <c r="I3" s="895"/>
    </row>
    <row r="4" spans="3:13" ht="13.5" customHeight="1">
      <c r="C4" s="894"/>
      <c r="D4" s="894"/>
      <c r="E4" s="894"/>
      <c r="F4" s="894"/>
      <c r="G4" s="894"/>
      <c r="H4" s="895"/>
      <c r="I4" s="895"/>
    </row>
    <row r="5" spans="3:13" ht="13.5" customHeight="1">
      <c r="C5" s="894"/>
      <c r="D5" s="894"/>
      <c r="E5" s="894"/>
      <c r="F5" s="894"/>
      <c r="G5" s="894"/>
      <c r="H5" s="895"/>
      <c r="I5" s="895"/>
    </row>
    <row r="6" spans="3:13" ht="13.5" customHeight="1">
      <c r="C6" s="894"/>
      <c r="D6" s="894"/>
      <c r="E6" s="894"/>
      <c r="F6" s="894"/>
      <c r="G6" s="894"/>
      <c r="H6" s="895"/>
      <c r="I6" s="895"/>
    </row>
    <row r="7" spans="3:13" ht="13.5" customHeight="1">
      <c r="C7" s="894"/>
      <c r="D7" s="894"/>
      <c r="E7" s="894"/>
      <c r="F7" s="894"/>
      <c r="G7" s="894"/>
      <c r="H7" s="895"/>
      <c r="I7" s="895"/>
    </row>
    <row r="8" spans="3:13" s="70" customFormat="1" ht="18.75" customHeight="1">
      <c r="C8" s="894"/>
      <c r="D8" s="894"/>
      <c r="E8" s="894"/>
      <c r="F8" s="894"/>
      <c r="G8" s="894"/>
      <c r="H8" s="895"/>
      <c r="I8" s="895"/>
    </row>
    <row r="9" spans="3:13" s="70" customFormat="1" ht="25.5" customHeight="1">
      <c r="C9" s="894"/>
      <c r="D9" s="894"/>
      <c r="E9" s="894"/>
      <c r="F9" s="894"/>
      <c r="G9" s="894"/>
      <c r="H9" s="895"/>
      <c r="I9" s="895"/>
    </row>
    <row r="10" spans="3:13" s="70" customFormat="1" ht="14.25" customHeight="1">
      <c r="C10" s="894"/>
      <c r="D10" s="894"/>
      <c r="E10" s="894"/>
      <c r="F10" s="894"/>
      <c r="G10" s="894"/>
      <c r="H10" s="895"/>
      <c r="I10" s="895"/>
    </row>
    <row r="11" spans="3:13" s="70" customFormat="1" ht="48" customHeight="1">
      <c r="C11" s="894"/>
      <c r="D11" s="894"/>
      <c r="E11" s="894"/>
      <c r="F11" s="894"/>
      <c r="G11" s="894"/>
      <c r="H11" s="895"/>
      <c r="I11" s="895"/>
    </row>
    <row r="12" spans="3:13" ht="13.9">
      <c r="D12" s="71"/>
      <c r="E12" s="71"/>
      <c r="F12" s="71"/>
      <c r="G12" s="71"/>
      <c r="H12" s="71"/>
      <c r="I12" s="71"/>
    </row>
    <row r="13" spans="3:13" ht="13.9">
      <c r="D13" s="71"/>
      <c r="E13" s="71"/>
      <c r="F13" s="71"/>
      <c r="G13" s="71"/>
      <c r="H13" s="71"/>
      <c r="I13" s="71"/>
    </row>
    <row r="14" spans="3:13" ht="48.75" customHeight="1">
      <c r="D14" s="71"/>
      <c r="E14" s="72"/>
      <c r="F14" s="72"/>
      <c r="G14" s="72"/>
      <c r="H14" s="72"/>
      <c r="I14" s="72"/>
      <c r="J14" s="73"/>
      <c r="K14" s="73"/>
      <c r="L14" s="73"/>
      <c r="M14" s="73"/>
    </row>
    <row r="15" spans="3:13" ht="13.9">
      <c r="D15" s="71"/>
      <c r="E15" s="71"/>
      <c r="F15" s="71"/>
      <c r="G15" s="71"/>
      <c r="H15" s="71"/>
      <c r="I15" s="71"/>
    </row>
    <row r="16" spans="3:13" ht="13.9">
      <c r="D16" s="71"/>
      <c r="E16" s="71"/>
      <c r="F16" s="71"/>
      <c r="G16" s="71"/>
      <c r="H16" s="71"/>
      <c r="I16" s="71"/>
    </row>
    <row r="17" spans="4:9" ht="13.9">
      <c r="D17" s="71"/>
      <c r="E17" s="71"/>
      <c r="F17" s="71"/>
      <c r="G17" s="71"/>
      <c r="H17" s="71"/>
      <c r="I17" s="71"/>
    </row>
    <row r="18" spans="4:9" ht="13.9">
      <c r="D18" s="71"/>
      <c r="E18" s="71"/>
      <c r="F18" s="71"/>
      <c r="G18" s="71"/>
      <c r="H18" s="71"/>
      <c r="I18" s="71"/>
    </row>
    <row r="19" spans="4:9" ht="13.9">
      <c r="D19" s="71"/>
      <c r="E19" s="71"/>
      <c r="F19" s="71"/>
      <c r="G19" s="71"/>
      <c r="H19" s="71"/>
      <c r="I19" s="71"/>
    </row>
    <row r="20" spans="4:9" ht="13.9">
      <c r="D20" s="71"/>
      <c r="E20" s="71"/>
      <c r="F20" s="71"/>
      <c r="G20" s="71"/>
      <c r="H20" s="71"/>
      <c r="I20" s="71"/>
    </row>
    <row r="21" spans="4:9" ht="13.9">
      <c r="D21" s="71"/>
      <c r="E21" s="71"/>
      <c r="F21" s="71"/>
      <c r="G21" s="71"/>
      <c r="H21" s="71"/>
      <c r="I21" s="71"/>
    </row>
    <row r="22" spans="4:9" ht="13.9">
      <c r="D22" s="74"/>
      <c r="E22" s="74"/>
      <c r="F22" s="74"/>
      <c r="G22" s="74"/>
      <c r="H22" s="74"/>
    </row>
    <row r="23" spans="4:9" ht="13.9">
      <c r="D23" s="74"/>
      <c r="E23" s="74"/>
      <c r="F23" s="74"/>
      <c r="G23" s="74"/>
      <c r="H23" s="74"/>
    </row>
    <row r="24" spans="4:9" ht="13.9">
      <c r="D24" s="74"/>
      <c r="E24" s="74"/>
      <c r="F24" s="74"/>
      <c r="G24" s="74"/>
      <c r="H24" s="74"/>
    </row>
    <row r="25" spans="4:9" ht="13.9">
      <c r="D25" s="74"/>
      <c r="E25" s="74"/>
      <c r="F25" s="74"/>
      <c r="G25" s="74"/>
      <c r="H25" s="74"/>
    </row>
    <row r="26" spans="4:9" ht="13.9">
      <c r="D26" s="74"/>
      <c r="E26" s="74"/>
      <c r="F26" s="74"/>
      <c r="G26" s="74"/>
      <c r="H26" s="74"/>
    </row>
    <row r="27" spans="4:9" ht="13.9">
      <c r="D27" s="74"/>
      <c r="E27" s="74"/>
      <c r="F27" s="74"/>
      <c r="G27" s="74"/>
      <c r="H27" s="74"/>
    </row>
    <row r="28" spans="4:9" ht="13.9">
      <c r="D28" s="74"/>
      <c r="E28" s="74"/>
      <c r="F28" s="74"/>
      <c r="G28" s="74"/>
      <c r="H28" s="74"/>
    </row>
    <row r="29" spans="4:9" ht="13.9">
      <c r="D29" s="74"/>
      <c r="E29" s="74"/>
      <c r="F29" s="74"/>
      <c r="G29" s="74"/>
      <c r="H29" s="74"/>
    </row>
    <row r="30" spans="4:9" ht="13.9">
      <c r="D30" s="74"/>
      <c r="E30" s="74"/>
      <c r="F30" s="74"/>
      <c r="G30" s="74"/>
      <c r="H30" s="74"/>
    </row>
    <row r="31" spans="4:9" ht="13.9">
      <c r="D31" s="74"/>
      <c r="E31" s="74"/>
      <c r="F31" s="74"/>
      <c r="G31" s="74"/>
      <c r="H31" s="74"/>
    </row>
    <row r="32" spans="4:9" ht="13.9">
      <c r="D32" s="74"/>
      <c r="E32" s="74"/>
      <c r="F32" s="74"/>
      <c r="G32" s="74"/>
      <c r="H32" s="74"/>
    </row>
    <row r="33" spans="2:9" ht="13.9">
      <c r="D33" s="74"/>
      <c r="E33" s="74"/>
      <c r="F33" s="74"/>
      <c r="G33" s="74"/>
      <c r="H33" s="74"/>
    </row>
    <row r="34" spans="2:9" ht="13.9">
      <c r="D34" s="74"/>
      <c r="E34" s="74"/>
      <c r="F34" s="74"/>
      <c r="G34" s="74"/>
      <c r="H34" s="74"/>
    </row>
    <row r="35" spans="2:9" ht="13.9">
      <c r="D35" s="74"/>
      <c r="E35" s="74"/>
      <c r="F35" s="74"/>
      <c r="G35" s="74"/>
      <c r="H35" s="74"/>
    </row>
    <row r="36" spans="2:9" ht="13.9"/>
    <row r="37" spans="2:9" ht="13.9"/>
    <row r="38" spans="2:9" ht="13.9"/>
    <row r="39" spans="2:9" ht="13.9"/>
    <row r="40" spans="2:9" ht="14.45" thickBot="1"/>
    <row r="41" spans="2:9" ht="13.9">
      <c r="B41" s="469" t="s">
        <v>57</v>
      </c>
      <c r="C41" s="469" t="s">
        <v>1496</v>
      </c>
      <c r="D41" s="469" t="s">
        <v>1015</v>
      </c>
      <c r="E41" s="469" t="s">
        <v>397</v>
      </c>
      <c r="F41" s="469" t="s">
        <v>398</v>
      </c>
      <c r="G41" s="469" t="s">
        <v>1018</v>
      </c>
      <c r="H41" s="469" t="s">
        <v>1016</v>
      </c>
      <c r="I41" s="469" t="s">
        <v>1017</v>
      </c>
    </row>
    <row r="42" spans="2:9" ht="41.25" customHeight="1">
      <c r="B42" s="893"/>
      <c r="C42" s="893"/>
      <c r="D42" s="893"/>
      <c r="E42" s="893"/>
      <c r="F42" s="893"/>
      <c r="G42" s="893"/>
      <c r="H42" s="893"/>
      <c r="I42" s="893"/>
    </row>
    <row r="43" spans="2:9" ht="101.25" customHeight="1">
      <c r="B43" s="75">
        <v>1</v>
      </c>
      <c r="C43" s="75" t="s">
        <v>1497</v>
      </c>
      <c r="D43" s="75" t="s">
        <v>1498</v>
      </c>
      <c r="E43" s="75" t="s">
        <v>1499</v>
      </c>
      <c r="F43" s="75" t="s">
        <v>1500</v>
      </c>
      <c r="G43" s="75" t="s">
        <v>82</v>
      </c>
      <c r="H43" s="203">
        <v>44621</v>
      </c>
      <c r="I43" s="203">
        <v>44803</v>
      </c>
    </row>
    <row r="44" spans="2:9" ht="91.5" customHeight="1">
      <c r="B44" s="75">
        <v>2</v>
      </c>
      <c r="C44" s="75" t="s">
        <v>1501</v>
      </c>
      <c r="D44" s="75" t="s">
        <v>1502</v>
      </c>
      <c r="E44" s="75" t="s">
        <v>1503</v>
      </c>
      <c r="F44" s="75" t="s">
        <v>1500</v>
      </c>
      <c r="G44" s="75" t="s">
        <v>82</v>
      </c>
      <c r="H44" s="203">
        <v>44593</v>
      </c>
      <c r="I44" s="203">
        <v>44773</v>
      </c>
    </row>
    <row r="45" spans="2:9" ht="59.45" customHeight="1">
      <c r="B45" s="75">
        <v>3</v>
      </c>
      <c r="C45" s="75" t="s">
        <v>1504</v>
      </c>
      <c r="D45" s="75" t="s">
        <v>1505</v>
      </c>
      <c r="E45" s="75" t="s">
        <v>1499</v>
      </c>
      <c r="F45" s="75" t="s">
        <v>1506</v>
      </c>
      <c r="G45" s="136" t="s">
        <v>1507</v>
      </c>
      <c r="H45" s="203">
        <v>44593</v>
      </c>
      <c r="I45" s="203">
        <v>44773</v>
      </c>
    </row>
    <row r="46" spans="2:9" ht="158.1" customHeight="1">
      <c r="B46" s="75">
        <v>4</v>
      </c>
      <c r="C46" s="75" t="s">
        <v>1508</v>
      </c>
      <c r="D46" s="75" t="s">
        <v>1509</v>
      </c>
      <c r="E46" s="75" t="s">
        <v>1503</v>
      </c>
      <c r="F46" s="75" t="s">
        <v>1500</v>
      </c>
      <c r="G46" s="75" t="s">
        <v>82</v>
      </c>
      <c r="H46" s="203">
        <v>44562</v>
      </c>
      <c r="I46" s="203">
        <v>44926</v>
      </c>
    </row>
    <row r="47" spans="2:9" ht="13.9"/>
    <row r="48" spans="2:9" ht="13.9"/>
    <row r="49" ht="13.9"/>
    <row r="50" ht="13.9"/>
    <row r="51" ht="13.9"/>
    <row r="52" ht="13.9"/>
    <row r="53" ht="13.9"/>
    <row r="54" ht="13.9"/>
    <row r="55" ht="13.9"/>
    <row r="56" ht="13.9"/>
    <row r="57" ht="13.9"/>
    <row r="58" ht="13.9"/>
    <row r="59" ht="13.9"/>
    <row r="60" ht="13.9"/>
    <row r="61" ht="13.9"/>
    <row r="62" ht="13.9"/>
    <row r="63" ht="13.9"/>
    <row r="64" ht="13.9"/>
    <row r="65" ht="13.9"/>
    <row r="66" ht="13.9"/>
    <row r="67" ht="13.9"/>
    <row r="68" ht="13.9"/>
    <row r="69" ht="13.9"/>
    <row r="70" ht="13.9"/>
    <row r="71" ht="13.9"/>
    <row r="72" ht="13.9"/>
    <row r="73" ht="13.9"/>
    <row r="74" ht="13.9"/>
    <row r="75" ht="13.9"/>
    <row r="76" ht="13.9"/>
    <row r="77" ht="13.9"/>
    <row r="78" ht="13.9"/>
    <row r="79" ht="13.9"/>
    <row r="80" ht="13.9"/>
    <row r="81" ht="13.9"/>
    <row r="82" ht="13.9"/>
    <row r="83" ht="13.9"/>
    <row r="84" ht="13.9"/>
    <row r="85" ht="13.9"/>
    <row r="86" ht="13.9"/>
    <row r="87" ht="13.9"/>
    <row r="88" ht="13.9"/>
    <row r="89" ht="13.9"/>
    <row r="90" ht="13.9"/>
    <row r="91" ht="13.9"/>
    <row r="92" ht="13.9"/>
    <row r="93" ht="13.9"/>
    <row r="94" ht="13.9"/>
    <row r="95" ht="13.9"/>
    <row r="96" ht="13.9"/>
    <row r="97" ht="13.9"/>
    <row r="98" ht="13.9"/>
    <row r="99" ht="13.9"/>
    <row r="100" ht="13.9"/>
    <row r="101" ht="13.9"/>
    <row r="102" ht="13.9"/>
    <row r="103" ht="13.9"/>
    <row r="104" ht="13.9"/>
    <row r="105" ht="13.9"/>
    <row r="106" ht="13.9"/>
    <row r="107" ht="13.9"/>
    <row r="108" ht="13.9"/>
    <row r="109" ht="13.9"/>
    <row r="110" ht="13.9"/>
    <row r="111" ht="13.9"/>
    <row r="112" ht="13.9"/>
    <row r="113" ht="13.9"/>
    <row r="114" ht="13.9"/>
    <row r="115" ht="13.9"/>
    <row r="116" ht="13.9"/>
    <row r="117" ht="13.9"/>
    <row r="118" ht="13.9"/>
    <row r="119" ht="13.9"/>
    <row r="120" ht="13.9"/>
    <row r="121" ht="13.9"/>
    <row r="122" ht="13.9"/>
    <row r="123" ht="13.9"/>
    <row r="124" ht="13.9"/>
    <row r="125" ht="13.9"/>
    <row r="126" ht="13.9"/>
    <row r="127" ht="13.9"/>
    <row r="128" ht="13.9"/>
    <row r="129" ht="13.9"/>
    <row r="130" ht="13.9"/>
    <row r="131" ht="13.9"/>
    <row r="132" ht="13.9"/>
    <row r="133" ht="13.9"/>
    <row r="134" ht="13.9"/>
    <row r="135" ht="13.9"/>
    <row r="136" ht="13.9"/>
    <row r="137" ht="13.9"/>
    <row r="138" ht="13.9"/>
    <row r="139" ht="13.9"/>
    <row r="140" ht="13.9"/>
    <row r="141" ht="13.9"/>
    <row r="142" ht="13.9"/>
    <row r="143" ht="13.9"/>
    <row r="144" ht="13.9"/>
    <row r="145" ht="13.9"/>
    <row r="146" ht="13.9"/>
    <row r="147" ht="13.9"/>
    <row r="148" ht="13.9"/>
    <row r="149" ht="13.9"/>
    <row r="150" ht="13.9"/>
    <row r="151" ht="13.9"/>
    <row r="152" ht="13.9"/>
    <row r="153" ht="13.9"/>
    <row r="154" ht="13.9"/>
    <row r="155" ht="13.9"/>
    <row r="156" ht="13.9"/>
    <row r="157" ht="13.9"/>
    <row r="158" ht="13.9"/>
    <row r="159" ht="13.9"/>
    <row r="160" ht="13.9"/>
    <row r="161" ht="13.9"/>
    <row r="162" ht="13.9"/>
    <row r="163" ht="13.9"/>
    <row r="164" ht="13.9"/>
    <row r="165" ht="13.9"/>
    <row r="166" ht="13.9"/>
    <row r="167" ht="13.9"/>
    <row r="168" ht="13.9"/>
    <row r="169" ht="13.9"/>
    <row r="170" ht="13.9"/>
    <row r="171" ht="13.9"/>
    <row r="172" ht="13.9"/>
    <row r="173" ht="13.9"/>
    <row r="174" ht="13.9"/>
    <row r="175" ht="13.9"/>
    <row r="176" ht="13.9"/>
    <row r="177" ht="13.9"/>
    <row r="178" ht="13.9"/>
    <row r="179" ht="13.9"/>
    <row r="180" ht="13.9"/>
    <row r="181" ht="13.9"/>
    <row r="182" ht="13.9"/>
    <row r="183" ht="13.9"/>
    <row r="184" ht="13.9"/>
    <row r="185" ht="13.9"/>
    <row r="186" ht="13.9"/>
    <row r="187" ht="13.9"/>
    <row r="188" ht="13.9"/>
    <row r="189" ht="13.9"/>
    <row r="190" ht="13.9"/>
    <row r="191" ht="13.9"/>
    <row r="192" ht="13.9"/>
    <row r="193" ht="13.9"/>
    <row r="194" ht="13.9"/>
    <row r="195" ht="13.9"/>
    <row r="196" ht="13.9"/>
    <row r="197" ht="13.9"/>
    <row r="198" ht="13.9"/>
    <row r="199" ht="13.9"/>
    <row r="200" ht="13.9"/>
    <row r="201" ht="13.9"/>
    <row r="202" ht="13.9"/>
    <row r="203" ht="13.9"/>
    <row r="204" ht="13.9"/>
    <row r="205" ht="13.9"/>
    <row r="206" ht="13.9"/>
    <row r="207" ht="13.9"/>
    <row r="208" ht="13.9"/>
    <row r="209" ht="13.9"/>
    <row r="210" ht="13.9"/>
    <row r="211" ht="13.9"/>
    <row r="212" ht="13.9"/>
    <row r="213" ht="13.9"/>
    <row r="214" ht="13.9"/>
    <row r="215" ht="13.9"/>
    <row r="216" ht="13.9"/>
    <row r="217" ht="13.9"/>
    <row r="218" ht="13.9"/>
    <row r="219" ht="13.9"/>
    <row r="220" ht="13.9"/>
    <row r="221" ht="13.9"/>
    <row r="222" ht="13.9"/>
    <row r="223" ht="13.9"/>
    <row r="224" ht="13.9"/>
    <row r="225" ht="13.9"/>
    <row r="226" ht="13.9"/>
    <row r="227" ht="13.9"/>
    <row r="228" ht="13.9"/>
    <row r="229" ht="13.9"/>
    <row r="230" ht="13.9"/>
    <row r="231" ht="13.9"/>
    <row r="232" ht="13.9"/>
    <row r="233" ht="13.9"/>
    <row r="234" ht="13.9"/>
    <row r="235" ht="13.9"/>
    <row r="236" ht="13.9"/>
    <row r="237" ht="13.9"/>
    <row r="238" ht="13.9"/>
    <row r="239" ht="13.9"/>
    <row r="240" ht="13.9"/>
    <row r="241" ht="13.9"/>
    <row r="242" ht="13.9"/>
    <row r="243" ht="13.9"/>
    <row r="244" ht="13.9"/>
    <row r="245" ht="13.9"/>
    <row r="246" ht="13.9"/>
    <row r="247" ht="13.9"/>
    <row r="248" ht="13.9"/>
    <row r="249" ht="13.9"/>
    <row r="250" ht="13.9"/>
    <row r="251" ht="13.9"/>
    <row r="252" ht="13.9"/>
    <row r="253" ht="13.9"/>
    <row r="254" ht="13.9"/>
    <row r="255" ht="13.9"/>
    <row r="256" ht="13.9"/>
    <row r="257" ht="13.9"/>
    <row r="258" ht="13.9"/>
    <row r="259" ht="13.9"/>
    <row r="260" ht="13.9"/>
    <row r="261" ht="13.9"/>
    <row r="262" ht="13.9"/>
    <row r="263" ht="13.9"/>
    <row r="264" ht="13.9"/>
    <row r="265" ht="13.9"/>
    <row r="266" ht="13.9"/>
    <row r="267" ht="13.9"/>
    <row r="268" ht="13.9"/>
    <row r="269" ht="13.9"/>
    <row r="270" ht="13.9"/>
    <row r="271" ht="13.9"/>
    <row r="272" ht="13.9"/>
    <row r="273" ht="13.9"/>
    <row r="274" ht="13.9"/>
    <row r="275" ht="13.9"/>
    <row r="276" ht="13.9"/>
    <row r="277" ht="13.9"/>
    <row r="278" ht="13.9"/>
    <row r="279" ht="13.9"/>
    <row r="280" ht="13.9"/>
    <row r="281" ht="13.9"/>
    <row r="282" ht="13.9"/>
    <row r="283" ht="13.9"/>
    <row r="284" ht="13.9"/>
    <row r="285" ht="13.9"/>
    <row r="286" ht="13.9"/>
    <row r="287" ht="13.9"/>
    <row r="288" ht="13.9"/>
    <row r="289" ht="13.9"/>
    <row r="290" ht="13.9"/>
    <row r="291" ht="13.9"/>
    <row r="292" ht="13.9"/>
    <row r="293" ht="13.9"/>
    <row r="294" ht="13.9"/>
    <row r="295" ht="13.9"/>
    <row r="296" ht="13.9"/>
    <row r="297" ht="13.9"/>
    <row r="298" ht="13.9"/>
    <row r="299" ht="13.9"/>
    <row r="300" ht="13.9"/>
    <row r="301" ht="13.9"/>
    <row r="302" ht="13.9"/>
    <row r="303" ht="13.9"/>
    <row r="304" ht="13.9"/>
    <row r="305" ht="13.9"/>
    <row r="306" ht="13.9"/>
    <row r="307" ht="13.9"/>
    <row r="308" ht="13.9"/>
    <row r="309" ht="13.9"/>
    <row r="310" ht="13.9"/>
    <row r="311" ht="13.9"/>
    <row r="312" ht="13.9"/>
    <row r="313" ht="13.9"/>
    <row r="314" ht="13.9"/>
    <row r="315" ht="13.9"/>
    <row r="316" ht="13.9"/>
    <row r="317" ht="13.9"/>
    <row r="318" ht="13.9"/>
    <row r="319" ht="13.9"/>
    <row r="320" ht="13.9"/>
    <row r="321" ht="13.9"/>
    <row r="322" ht="13.9"/>
    <row r="323" ht="13.9"/>
    <row r="324" ht="13.9"/>
    <row r="325" ht="13.9"/>
    <row r="326" ht="13.9"/>
    <row r="327" ht="13.9"/>
    <row r="328" ht="13.9"/>
    <row r="329" ht="13.9"/>
    <row r="330" ht="13.9"/>
    <row r="331" ht="13.9"/>
    <row r="332" ht="13.9"/>
    <row r="333" ht="13.9"/>
    <row r="334" ht="13.9"/>
    <row r="335" ht="13.9"/>
    <row r="336" ht="13.9"/>
    <row r="337" ht="13.9"/>
    <row r="338" ht="13.9"/>
    <row r="339" ht="13.9"/>
    <row r="340" ht="13.9"/>
    <row r="341" ht="13.9"/>
    <row r="342" ht="13.9"/>
    <row r="343" ht="13.9"/>
    <row r="344" ht="13.9"/>
    <row r="345" ht="13.9"/>
    <row r="346" ht="13.9"/>
    <row r="347" ht="13.9"/>
    <row r="348" ht="13.9"/>
    <row r="349" ht="13.9"/>
    <row r="350" ht="13.9"/>
    <row r="351" ht="13.9"/>
    <row r="352" ht="13.9"/>
    <row r="353" ht="13.9"/>
    <row r="354" ht="13.9"/>
    <row r="355" ht="13.9"/>
    <row r="356" ht="13.9"/>
    <row r="357" ht="13.9"/>
    <row r="358" ht="13.9"/>
    <row r="359" ht="13.9"/>
    <row r="360" ht="13.9"/>
    <row r="361" ht="13.9"/>
    <row r="362" ht="13.9"/>
    <row r="363" ht="13.9"/>
    <row r="364" ht="13.9"/>
    <row r="365" ht="13.9"/>
    <row r="366" ht="13.9"/>
    <row r="367" ht="13.9"/>
    <row r="368" ht="13.9"/>
    <row r="369" ht="13.9"/>
    <row r="370" ht="13.9"/>
    <row r="371" ht="13.9"/>
    <row r="372" ht="13.9"/>
    <row r="373" ht="13.9"/>
    <row r="374" ht="13.9"/>
    <row r="375" ht="13.9"/>
    <row r="376" ht="13.9"/>
    <row r="377" ht="13.9"/>
    <row r="378" ht="13.9"/>
    <row r="379" ht="13.9"/>
    <row r="380" ht="13.9"/>
    <row r="381" ht="13.9"/>
    <row r="382" ht="13.9"/>
    <row r="383" ht="13.9"/>
    <row r="384" ht="13.9"/>
    <row r="385" ht="14.1" customHeight="1"/>
    <row r="386" ht="14.1" customHeight="1"/>
    <row r="387" ht="14.1" customHeight="1"/>
    <row r="388" ht="14.1" customHeight="1"/>
    <row r="389" ht="14.1" customHeight="1"/>
    <row r="390" ht="14.1" customHeight="1"/>
    <row r="391" ht="14.1" customHeight="1"/>
    <row r="392" ht="14.1" customHeight="1"/>
    <row r="393" ht="14.1" customHeight="1"/>
    <row r="394" ht="14.1" customHeight="1"/>
    <row r="395" ht="14.1" customHeight="1"/>
    <row r="396" ht="14.1" customHeight="1"/>
    <row r="397" ht="14.1" customHeight="1"/>
    <row r="398" ht="14.1" customHeight="1"/>
    <row r="399" ht="14.1" customHeight="1"/>
    <row r="400" ht="14.1" customHeight="1"/>
    <row r="401" ht="14.1" customHeight="1"/>
  </sheetData>
  <mergeCells count="11">
    <mergeCell ref="B41:B42"/>
    <mergeCell ref="I41:I42"/>
    <mergeCell ref="C1:D11"/>
    <mergeCell ref="E1:G11"/>
    <mergeCell ref="H1:I11"/>
    <mergeCell ref="C41:C42"/>
    <mergeCell ref="D41:D42"/>
    <mergeCell ref="E41:E42"/>
    <mergeCell ref="F41:F42"/>
    <mergeCell ref="G41:G42"/>
    <mergeCell ref="H41:H42"/>
  </mergeCells>
  <pageMargins left="0.7" right="0.7" top="0.75" bottom="0.75" header="0.3" footer="0.3"/>
  <pageSetup orientation="portrait" r:id="rId1"/>
  <headerFooter>
    <oddHeader>&amp;C&amp;G</oddHeader>
    <oddFooter>&amp;C_x000D_&amp;1#&amp;"Calibri"&amp;10&amp;K008000 DOCUMENTO PÚBLICO</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9F713-8FD0-4A08-A7BF-6C3D7AF52464}">
  <dimension ref="A1:K35"/>
  <sheetViews>
    <sheetView showGridLines="0" zoomScale="50" zoomScaleNormal="50" workbookViewId="0"/>
  </sheetViews>
  <sheetFormatPr defaultColWidth="0" defaultRowHeight="13.9"/>
  <cols>
    <col min="1" max="1" width="1.42578125" style="71" customWidth="1"/>
    <col min="2" max="2" width="25.42578125" style="71" customWidth="1"/>
    <col min="3" max="3" width="31.140625" style="71" customWidth="1"/>
    <col min="4" max="4" width="50.85546875" style="71" customWidth="1"/>
    <col min="5" max="5" width="48.5703125" style="71" customWidth="1"/>
    <col min="6" max="7" width="34.140625" style="71" customWidth="1"/>
    <col min="8" max="8" width="5.140625" style="71" customWidth="1"/>
    <col min="9" max="11" width="0" style="71" hidden="1" customWidth="1"/>
    <col min="12" max="16384" width="11.42578125" style="71" hidden="1"/>
  </cols>
  <sheetData>
    <row r="1" spans="1:7" s="898" customFormat="1" ht="15" customHeight="1">
      <c r="A1" s="71"/>
      <c r="B1" s="896"/>
      <c r="C1" s="896"/>
      <c r="D1" s="897"/>
      <c r="E1" s="628" t="s">
        <v>1510</v>
      </c>
      <c r="F1" s="629"/>
      <c r="G1" s="630"/>
    </row>
    <row r="2" spans="1:7" s="898" customFormat="1" ht="13.5" customHeight="1">
      <c r="A2" s="71"/>
      <c r="B2" s="896"/>
      <c r="C2" s="896"/>
      <c r="D2" s="897"/>
      <c r="E2" s="631"/>
      <c r="F2" s="632"/>
      <c r="G2" s="633"/>
    </row>
    <row r="3" spans="1:7" s="898" customFormat="1" ht="13.5" customHeight="1">
      <c r="A3" s="71"/>
      <c r="B3" s="896"/>
      <c r="C3" s="896"/>
      <c r="D3" s="897"/>
      <c r="E3" s="631"/>
      <c r="F3" s="632"/>
      <c r="G3" s="633"/>
    </row>
    <row r="4" spans="1:7" s="898" customFormat="1" ht="13.5" customHeight="1">
      <c r="A4" s="71"/>
      <c r="B4" s="896"/>
      <c r="C4" s="896"/>
      <c r="D4" s="897"/>
      <c r="E4" s="631"/>
      <c r="F4" s="632"/>
      <c r="G4" s="633"/>
    </row>
    <row r="5" spans="1:7" s="898" customFormat="1" ht="13.5" customHeight="1">
      <c r="A5" s="71"/>
      <c r="B5" s="896"/>
      <c r="C5" s="896"/>
      <c r="D5" s="897"/>
      <c r="E5" s="631"/>
      <c r="F5" s="632"/>
      <c r="G5" s="633"/>
    </row>
    <row r="6" spans="1:7" s="898" customFormat="1" ht="13.5" customHeight="1">
      <c r="A6" s="71"/>
      <c r="B6" s="896"/>
      <c r="C6" s="896"/>
      <c r="D6" s="897"/>
      <c r="E6" s="631"/>
      <c r="F6" s="632"/>
      <c r="G6" s="633"/>
    </row>
    <row r="7" spans="1:7" s="898" customFormat="1" ht="13.5" customHeight="1">
      <c r="A7" s="71"/>
      <c r="B7" s="896"/>
      <c r="C7" s="896"/>
      <c r="D7" s="897"/>
      <c r="E7" s="631"/>
      <c r="F7" s="632"/>
      <c r="G7" s="633"/>
    </row>
    <row r="8" spans="1:7" s="898" customFormat="1" ht="13.5" customHeight="1">
      <c r="A8" s="71"/>
      <c r="B8" s="896"/>
      <c r="C8" s="896"/>
      <c r="D8" s="897"/>
      <c r="E8" s="631"/>
      <c r="F8" s="632"/>
      <c r="G8" s="633"/>
    </row>
    <row r="9" spans="1:7" s="898" customFormat="1" ht="13.5" customHeight="1">
      <c r="A9" s="71"/>
      <c r="B9" s="896"/>
      <c r="C9" s="896"/>
      <c r="D9" s="897"/>
      <c r="E9" s="631"/>
      <c r="F9" s="632"/>
      <c r="G9" s="633"/>
    </row>
    <row r="10" spans="1:7" s="898" customFormat="1" ht="18.75" customHeight="1">
      <c r="A10" s="76"/>
      <c r="B10" s="896"/>
      <c r="C10" s="896"/>
      <c r="D10" s="897"/>
      <c r="E10" s="631"/>
      <c r="F10" s="632"/>
      <c r="G10" s="633"/>
    </row>
    <row r="11" spans="1:7" s="898" customFormat="1" ht="25.5" customHeight="1">
      <c r="A11" s="76"/>
      <c r="B11" s="896"/>
      <c r="C11" s="896"/>
      <c r="D11" s="897"/>
      <c r="E11" s="631"/>
      <c r="F11" s="632"/>
      <c r="G11" s="633"/>
    </row>
    <row r="12" spans="1:7" s="898" customFormat="1" ht="14.25" customHeight="1">
      <c r="A12" s="76"/>
      <c r="B12" s="896"/>
      <c r="C12" s="896"/>
      <c r="D12" s="897"/>
      <c r="E12" s="631"/>
      <c r="F12" s="632"/>
      <c r="G12" s="633"/>
    </row>
    <row r="13" spans="1:7" s="898" customFormat="1" ht="14.25" customHeight="1">
      <c r="A13" s="76"/>
      <c r="B13" s="896"/>
      <c r="C13" s="896"/>
      <c r="D13" s="897"/>
      <c r="E13" s="631"/>
      <c r="F13" s="632"/>
      <c r="G13" s="633"/>
    </row>
    <row r="14" spans="1:7" s="898" customFormat="1" ht="14.25" customHeight="1">
      <c r="A14" s="76"/>
      <c r="B14" s="896"/>
      <c r="C14" s="896"/>
      <c r="D14" s="897"/>
      <c r="E14" s="634"/>
      <c r="F14" s="635"/>
      <c r="G14" s="636"/>
    </row>
    <row r="15" spans="1:7" s="76" customFormat="1" ht="14.25" customHeight="1">
      <c r="B15" s="77"/>
      <c r="C15" s="78"/>
      <c r="D15" s="78"/>
      <c r="E15" s="78"/>
      <c r="F15" s="78"/>
      <c r="G15" s="79"/>
    </row>
    <row r="16" spans="1:7" s="76" customFormat="1" ht="5.25" customHeight="1" thickBot="1">
      <c r="B16" s="80"/>
      <c r="C16" s="81"/>
      <c r="D16" s="80"/>
      <c r="E16" s="81"/>
      <c r="G16" s="80"/>
    </row>
    <row r="17" spans="1:7" s="76" customFormat="1" ht="47.25" customHeight="1" thickBot="1">
      <c r="B17" s="899" t="s">
        <v>1511</v>
      </c>
      <c r="C17" s="900"/>
      <c r="D17" s="901"/>
      <c r="E17" s="902" t="s">
        <v>1512</v>
      </c>
      <c r="F17" s="900"/>
      <c r="G17" s="903"/>
    </row>
    <row r="18" spans="1:7" ht="45" customHeight="1" thickBot="1">
      <c r="B18" s="82" t="s">
        <v>1513</v>
      </c>
      <c r="C18" s="83" t="s">
        <v>1514</v>
      </c>
      <c r="D18" s="83" t="s">
        <v>1515</v>
      </c>
      <c r="E18" s="83" t="s">
        <v>1516</v>
      </c>
      <c r="F18" s="83" t="s">
        <v>1517</v>
      </c>
      <c r="G18" s="84" t="s">
        <v>1518</v>
      </c>
    </row>
    <row r="19" spans="1:7" ht="90" customHeight="1" thickBot="1">
      <c r="A19" s="71">
        <v>16</v>
      </c>
      <c r="B19" s="85">
        <v>172</v>
      </c>
      <c r="C19" s="86">
        <v>172</v>
      </c>
      <c r="D19" s="86">
        <v>0</v>
      </c>
      <c r="E19" s="86">
        <v>37</v>
      </c>
      <c r="F19" s="86">
        <v>3</v>
      </c>
      <c r="G19" s="87">
        <v>23</v>
      </c>
    </row>
    <row r="22" spans="1:7" ht="15.75" customHeight="1">
      <c r="C22" s="88"/>
      <c r="D22" s="88"/>
      <c r="E22" s="88"/>
      <c r="F22" s="88"/>
      <c r="G22" s="88"/>
    </row>
    <row r="23" spans="1:7" ht="15.75" customHeight="1">
      <c r="B23" s="89"/>
      <c r="C23" s="88"/>
      <c r="D23" s="88"/>
      <c r="E23" s="88"/>
      <c r="F23" s="88"/>
      <c r="G23" s="88"/>
    </row>
    <row r="24" spans="1:7" ht="15.75" customHeight="1">
      <c r="C24" s="88"/>
      <c r="D24" s="88"/>
      <c r="E24" s="88"/>
      <c r="F24" s="88"/>
      <c r="G24" s="88"/>
    </row>
    <row r="25" spans="1:7" ht="15.75" customHeight="1">
      <c r="C25" s="88"/>
      <c r="D25" s="88"/>
      <c r="E25" s="88"/>
      <c r="F25" s="88"/>
      <c r="G25" s="88"/>
    </row>
    <row r="26" spans="1:7" ht="15.75" customHeight="1">
      <c r="C26" s="88"/>
      <c r="D26" s="88"/>
      <c r="E26" s="88"/>
      <c r="F26" s="88"/>
      <c r="G26" s="88"/>
    </row>
    <row r="27" spans="1:7" ht="15.75" customHeight="1">
      <c r="C27" s="88"/>
      <c r="D27" s="88"/>
      <c r="E27" s="88"/>
      <c r="F27" s="88"/>
      <c r="G27" s="88"/>
    </row>
    <row r="28" spans="1:7" ht="15.75" customHeight="1">
      <c r="C28" s="88"/>
      <c r="D28" s="88"/>
      <c r="E28" s="88"/>
      <c r="F28" s="88"/>
      <c r="G28" s="88"/>
    </row>
    <row r="29" spans="1:7" ht="15.75" customHeight="1">
      <c r="C29" s="88"/>
      <c r="D29" s="88"/>
      <c r="E29" s="88"/>
      <c r="F29" s="88"/>
      <c r="G29" s="88"/>
    </row>
    <row r="30" spans="1:7" ht="15.75" customHeight="1">
      <c r="C30" s="88"/>
      <c r="D30" s="88"/>
      <c r="E30" s="88"/>
      <c r="F30" s="88"/>
      <c r="G30" s="88"/>
    </row>
    <row r="31" spans="1:7" ht="15.75" customHeight="1">
      <c r="C31" s="88"/>
      <c r="D31" s="88"/>
      <c r="E31" s="88"/>
      <c r="F31" s="88"/>
      <c r="G31" s="88"/>
    </row>
    <row r="32" spans="1:7" ht="15.75" customHeight="1">
      <c r="C32" s="88"/>
      <c r="D32" s="88"/>
      <c r="E32" s="88"/>
      <c r="F32" s="88"/>
      <c r="G32" s="88"/>
    </row>
    <row r="33" spans="3:7" ht="15.75" customHeight="1">
      <c r="C33" s="88"/>
      <c r="D33" s="88"/>
      <c r="E33" s="88"/>
      <c r="F33" s="88"/>
      <c r="G33" s="88"/>
    </row>
    <row r="34" spans="3:7" ht="15.75" customHeight="1">
      <c r="C34" s="88"/>
      <c r="D34" s="88"/>
      <c r="E34" s="88"/>
      <c r="F34" s="88"/>
      <c r="G34" s="88"/>
    </row>
    <row r="35" spans="3:7" ht="15.75" customHeight="1">
      <c r="C35" s="88"/>
      <c r="D35" s="88"/>
      <c r="E35" s="88"/>
      <c r="F35" s="88"/>
      <c r="G35" s="88"/>
    </row>
  </sheetData>
  <sheetProtection autoFilter="0"/>
  <autoFilter ref="A18:G19" xr:uid="{00000000-0009-0000-0000-00000B000000}"/>
  <mergeCells count="6">
    <mergeCell ref="B1:C14"/>
    <mergeCell ref="D1:D14"/>
    <mergeCell ref="E1:G14"/>
    <mergeCell ref="H1:XFD14"/>
    <mergeCell ref="B17:D17"/>
    <mergeCell ref="E17:G17"/>
  </mergeCells>
  <pageMargins left="0.7" right="0.7" top="0.75" bottom="0.75" header="0.3" footer="0.3"/>
  <pageSetup orientation="portrait" r:id="rId1"/>
  <headerFooter>
    <oddHeader>&amp;C&amp;G</oddHeader>
    <oddFooter>&amp;C_x000D_&amp;1#&amp;"Calibri"&amp;10&amp;K008000 DOCUMENTO PÚBLICO</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5F21D-6BE3-467F-BDF0-BB3F5F1D4BD8}">
  <dimension ref="A1:M99"/>
  <sheetViews>
    <sheetView showGridLines="0" zoomScale="70" zoomScaleNormal="70" workbookViewId="0"/>
  </sheetViews>
  <sheetFormatPr defaultColWidth="0" defaultRowHeight="13.9"/>
  <cols>
    <col min="1" max="1" width="1.42578125" style="71" customWidth="1"/>
    <col min="2" max="2" width="11.140625" style="71" customWidth="1"/>
    <col min="3" max="3" width="29.85546875" style="71" customWidth="1"/>
    <col min="4" max="4" width="86.140625" style="71" customWidth="1"/>
    <col min="5" max="5" width="56.42578125" style="71" customWidth="1"/>
    <col min="6" max="6" width="37.140625" style="71" customWidth="1"/>
    <col min="7" max="7" width="29.140625" style="71" customWidth="1"/>
    <col min="8" max="9" width="17" style="105" customWidth="1"/>
    <col min="10" max="10" width="46.140625" style="71" customWidth="1"/>
    <col min="11" max="11" width="5.140625" style="71" customWidth="1"/>
    <col min="12" max="12" width="0" style="71" hidden="1" customWidth="1"/>
    <col min="13" max="16384" width="11.42578125" style="71" hidden="1"/>
  </cols>
  <sheetData>
    <row r="1" spans="1:13">
      <c r="A1" s="90"/>
      <c r="B1" s="908"/>
      <c r="C1" s="909"/>
      <c r="D1" s="910"/>
      <c r="E1" s="897"/>
      <c r="F1" s="895" t="s">
        <v>1519</v>
      </c>
      <c r="G1" s="895"/>
      <c r="H1" s="895"/>
      <c r="I1" s="895"/>
      <c r="J1" s="895"/>
    </row>
    <row r="2" spans="1:13" ht="15" customHeight="1">
      <c r="A2" s="90"/>
      <c r="B2" s="911"/>
      <c r="C2" s="912"/>
      <c r="D2" s="913"/>
      <c r="E2" s="897"/>
      <c r="F2" s="895"/>
      <c r="G2" s="895"/>
      <c r="H2" s="895"/>
      <c r="I2" s="895"/>
      <c r="J2" s="895"/>
    </row>
    <row r="3" spans="1:13" ht="13.5" customHeight="1">
      <c r="A3" s="90"/>
      <c r="B3" s="911"/>
      <c r="C3" s="912"/>
      <c r="D3" s="913"/>
      <c r="E3" s="897"/>
      <c r="F3" s="895"/>
      <c r="G3" s="895"/>
      <c r="H3" s="895"/>
      <c r="I3" s="895"/>
      <c r="J3" s="895"/>
    </row>
    <row r="4" spans="1:13" ht="13.5" customHeight="1">
      <c r="A4" s="90"/>
      <c r="B4" s="911"/>
      <c r="C4" s="912"/>
      <c r="D4" s="913"/>
      <c r="E4" s="897"/>
      <c r="F4" s="895"/>
      <c r="G4" s="895"/>
      <c r="H4" s="895"/>
      <c r="I4" s="895"/>
      <c r="J4" s="895"/>
    </row>
    <row r="5" spans="1:13" ht="13.5" customHeight="1">
      <c r="A5" s="90"/>
      <c r="B5" s="911"/>
      <c r="C5" s="912"/>
      <c r="D5" s="913"/>
      <c r="E5" s="897"/>
      <c r="F5" s="895"/>
      <c r="G5" s="895"/>
      <c r="H5" s="895"/>
      <c r="I5" s="895"/>
      <c r="J5" s="895"/>
    </row>
    <row r="6" spans="1:13" ht="13.5" customHeight="1">
      <c r="A6" s="90"/>
      <c r="B6" s="911"/>
      <c r="C6" s="912"/>
      <c r="D6" s="913"/>
      <c r="E6" s="897"/>
      <c r="F6" s="895"/>
      <c r="G6" s="895"/>
      <c r="H6" s="895"/>
      <c r="I6" s="895"/>
      <c r="J6" s="895"/>
    </row>
    <row r="7" spans="1:13" ht="13.5" customHeight="1">
      <c r="A7" s="90"/>
      <c r="B7" s="911"/>
      <c r="C7" s="912"/>
      <c r="D7" s="913"/>
      <c r="E7" s="897"/>
      <c r="F7" s="895"/>
      <c r="G7" s="895"/>
      <c r="H7" s="895"/>
      <c r="I7" s="895"/>
      <c r="J7" s="895"/>
    </row>
    <row r="8" spans="1:13" ht="13.5" customHeight="1">
      <c r="A8" s="90"/>
      <c r="B8" s="911"/>
      <c r="C8" s="912"/>
      <c r="D8" s="913"/>
      <c r="E8" s="897"/>
      <c r="F8" s="895"/>
      <c r="G8" s="895"/>
      <c r="H8" s="895"/>
      <c r="I8" s="895"/>
      <c r="J8" s="895"/>
    </row>
    <row r="9" spans="1:13" ht="13.5" customHeight="1">
      <c r="A9" s="90"/>
      <c r="B9" s="911"/>
      <c r="C9" s="912"/>
      <c r="D9" s="913"/>
      <c r="E9" s="897"/>
      <c r="F9" s="895"/>
      <c r="G9" s="895"/>
      <c r="H9" s="895"/>
      <c r="I9" s="895"/>
      <c r="J9" s="895"/>
    </row>
    <row r="10" spans="1:13" s="76" customFormat="1" ht="14.25" customHeight="1">
      <c r="A10" s="91"/>
      <c r="B10" s="911"/>
      <c r="C10" s="912"/>
      <c r="D10" s="913"/>
      <c r="E10" s="897"/>
      <c r="F10" s="895"/>
      <c r="G10" s="895"/>
      <c r="H10" s="895"/>
      <c r="I10" s="895"/>
      <c r="J10" s="895"/>
    </row>
    <row r="11" spans="1:13" s="76" customFormat="1" ht="21.75" customHeight="1">
      <c r="A11" s="91"/>
      <c r="B11" s="911"/>
      <c r="C11" s="912"/>
      <c r="D11" s="913"/>
      <c r="E11" s="897"/>
      <c r="F11" s="895"/>
      <c r="G11" s="895"/>
      <c r="H11" s="895"/>
      <c r="I11" s="895"/>
      <c r="J11" s="895"/>
    </row>
    <row r="12" spans="1:13" s="76" customFormat="1" ht="14.25" customHeight="1">
      <c r="A12" s="91"/>
      <c r="B12" s="911"/>
      <c r="C12" s="912"/>
      <c r="D12" s="913"/>
      <c r="E12" s="897"/>
      <c r="F12" s="895"/>
      <c r="G12" s="895"/>
      <c r="H12" s="895"/>
      <c r="I12" s="895"/>
      <c r="J12" s="895"/>
    </row>
    <row r="13" spans="1:13" ht="29.1" customHeight="1">
      <c r="A13" s="90"/>
      <c r="B13" s="914"/>
      <c r="C13" s="915"/>
      <c r="D13" s="916"/>
      <c r="E13" s="897"/>
      <c r="F13" s="895"/>
      <c r="G13" s="895"/>
      <c r="H13" s="895"/>
      <c r="I13" s="895"/>
      <c r="J13" s="895"/>
      <c r="K13" s="76"/>
      <c r="L13" s="76"/>
      <c r="M13" s="76"/>
    </row>
    <row r="14" spans="1:13" ht="26.45" customHeight="1">
      <c r="B14" s="92" t="s">
        <v>57</v>
      </c>
      <c r="C14" s="92" t="s">
        <v>1520</v>
      </c>
      <c r="D14" s="92" t="s">
        <v>1521</v>
      </c>
      <c r="E14" s="92" t="s">
        <v>1522</v>
      </c>
      <c r="F14" s="92" t="s">
        <v>1523</v>
      </c>
      <c r="G14" s="92" t="s">
        <v>1524</v>
      </c>
      <c r="H14" s="93" t="s">
        <v>1525</v>
      </c>
      <c r="I14" s="93" t="s">
        <v>1526</v>
      </c>
      <c r="J14" s="92" t="s">
        <v>1527</v>
      </c>
    </row>
    <row r="15" spans="1:13" ht="120" customHeight="1">
      <c r="B15" s="383">
        <v>1</v>
      </c>
      <c r="C15" s="94" t="s">
        <v>1528</v>
      </c>
      <c r="D15" s="95" t="s">
        <v>1529</v>
      </c>
      <c r="E15" s="96" t="s">
        <v>1530</v>
      </c>
      <c r="F15" s="91" t="s">
        <v>1531</v>
      </c>
      <c r="G15" s="96" t="s">
        <v>1532</v>
      </c>
      <c r="H15" s="97">
        <v>44562</v>
      </c>
      <c r="I15" s="97">
        <v>44926</v>
      </c>
      <c r="J15" s="98" t="s">
        <v>1533</v>
      </c>
    </row>
    <row r="16" spans="1:13" ht="120" customHeight="1">
      <c r="B16" s="383">
        <v>2</v>
      </c>
      <c r="C16" s="94" t="s">
        <v>1528</v>
      </c>
      <c r="D16" s="95" t="s">
        <v>1529</v>
      </c>
      <c r="E16" s="96" t="s">
        <v>1534</v>
      </c>
      <c r="F16" s="91" t="s">
        <v>1531</v>
      </c>
      <c r="G16" s="96" t="s">
        <v>1535</v>
      </c>
      <c r="H16" s="97">
        <v>44562</v>
      </c>
      <c r="I16" s="97">
        <v>44926</v>
      </c>
      <c r="J16" s="98" t="s">
        <v>1536</v>
      </c>
    </row>
    <row r="17" spans="2:13" ht="99.75" customHeight="1">
      <c r="B17" s="383">
        <v>3</v>
      </c>
      <c r="C17" s="94" t="s">
        <v>1528</v>
      </c>
      <c r="D17" s="95" t="s">
        <v>1529</v>
      </c>
      <c r="E17" s="96" t="s">
        <v>1537</v>
      </c>
      <c r="F17" s="91" t="s">
        <v>1531</v>
      </c>
      <c r="G17" s="96" t="s">
        <v>1532</v>
      </c>
      <c r="H17" s="97">
        <v>44562</v>
      </c>
      <c r="I17" s="97">
        <v>44926</v>
      </c>
      <c r="J17" s="98" t="s">
        <v>1533</v>
      </c>
    </row>
    <row r="22" spans="2:13" ht="23.25" customHeight="1">
      <c r="C22" s="907" t="s">
        <v>1538</v>
      </c>
      <c r="D22" s="907"/>
      <c r="E22" s="907"/>
      <c r="F22" s="907"/>
      <c r="G22" s="907"/>
      <c r="H22" s="907"/>
      <c r="I22" s="907"/>
      <c r="J22" s="907"/>
      <c r="K22" s="907"/>
      <c r="L22" s="907"/>
      <c r="M22" s="907"/>
    </row>
    <row r="23" spans="2:13">
      <c r="C23" s="99"/>
      <c r="D23" s="100"/>
      <c r="E23" s="100"/>
      <c r="F23" s="100"/>
      <c r="G23" s="100"/>
      <c r="H23" s="100"/>
      <c r="I23" s="100"/>
      <c r="J23" s="100"/>
      <c r="K23" s="100"/>
      <c r="L23" s="100"/>
      <c r="M23" s="100"/>
    </row>
    <row r="24" spans="2:13">
      <c r="C24" s="906" t="s">
        <v>1539</v>
      </c>
      <c r="D24" s="906"/>
      <c r="E24" s="906"/>
      <c r="F24" s="906"/>
      <c r="G24" s="906"/>
      <c r="H24" s="906"/>
      <c r="I24" s="906"/>
      <c r="J24" s="906"/>
      <c r="K24" s="906"/>
      <c r="L24" s="906"/>
      <c r="M24" s="906"/>
    </row>
    <row r="25" spans="2:13">
      <c r="C25" s="101"/>
      <c r="D25" s="102"/>
      <c r="E25" s="102"/>
      <c r="F25" s="102"/>
      <c r="G25" s="102"/>
      <c r="H25" s="102"/>
      <c r="I25" s="102"/>
      <c r="J25" s="102"/>
      <c r="K25" s="102"/>
      <c r="L25" s="102"/>
      <c r="M25" s="102"/>
    </row>
    <row r="26" spans="2:13" ht="14.25" customHeight="1">
      <c r="C26" s="904" t="s">
        <v>1540</v>
      </c>
      <c r="D26" s="904"/>
      <c r="E26" s="904"/>
      <c r="F26" s="904"/>
      <c r="G26" s="904"/>
      <c r="H26" s="904"/>
      <c r="I26" s="904"/>
      <c r="J26" s="904"/>
      <c r="K26" s="904"/>
      <c r="L26" s="904"/>
      <c r="M26" s="904"/>
    </row>
    <row r="27" spans="2:13">
      <c r="C27" s="906" t="s">
        <v>1541</v>
      </c>
      <c r="D27" s="906"/>
      <c r="E27" s="906"/>
      <c r="F27" s="906"/>
      <c r="G27" s="906"/>
      <c r="H27" s="906"/>
      <c r="I27" s="906"/>
      <c r="J27" s="906"/>
      <c r="K27" s="906"/>
      <c r="L27" s="906"/>
      <c r="M27" s="906"/>
    </row>
    <row r="28" spans="2:13">
      <c r="C28" s="101"/>
      <c r="D28" s="102"/>
      <c r="E28" s="102"/>
      <c r="F28" s="102"/>
      <c r="G28" s="102"/>
      <c r="H28" s="102"/>
      <c r="I28" s="102"/>
      <c r="J28" s="102"/>
      <c r="K28" s="102"/>
      <c r="L28" s="102"/>
      <c r="M28" s="102"/>
    </row>
    <row r="29" spans="2:13" ht="14.25" customHeight="1">
      <c r="C29" s="904" t="s">
        <v>1542</v>
      </c>
      <c r="D29" s="904"/>
      <c r="E29" s="904"/>
      <c r="F29" s="904"/>
      <c r="G29" s="904"/>
      <c r="H29" s="904"/>
      <c r="I29" s="904"/>
      <c r="J29" s="904"/>
      <c r="K29" s="904"/>
      <c r="L29" s="904"/>
      <c r="M29" s="904"/>
    </row>
    <row r="30" spans="2:13" ht="14.25" customHeight="1">
      <c r="C30" s="904" t="s">
        <v>1543</v>
      </c>
      <c r="D30" s="904"/>
      <c r="E30" s="904"/>
      <c r="F30" s="904"/>
      <c r="G30" s="904"/>
      <c r="H30" s="904"/>
      <c r="I30" s="904"/>
      <c r="J30" s="904"/>
      <c r="K30" s="904"/>
      <c r="L30" s="904"/>
      <c r="M30" s="904"/>
    </row>
    <row r="31" spans="2:13">
      <c r="C31" s="103"/>
      <c r="D31" s="103"/>
      <c r="E31" s="103"/>
      <c r="F31" s="103"/>
      <c r="G31" s="103"/>
      <c r="H31" s="103"/>
      <c r="I31" s="103"/>
      <c r="J31" s="103"/>
      <c r="K31" s="103"/>
      <c r="L31" s="103"/>
      <c r="M31" s="103"/>
    </row>
    <row r="32" spans="2:13" ht="15" customHeight="1">
      <c r="C32" s="906" t="s">
        <v>1544</v>
      </c>
      <c r="D32" s="906"/>
      <c r="E32" s="906"/>
      <c r="F32" s="906"/>
      <c r="G32" s="906"/>
      <c r="H32" s="906"/>
      <c r="I32" s="906"/>
      <c r="J32" s="906"/>
      <c r="K32" s="906"/>
      <c r="L32" s="906"/>
      <c r="M32" s="906"/>
    </row>
    <row r="33" spans="3:13">
      <c r="C33" s="384"/>
      <c r="D33" s="104"/>
      <c r="E33" s="104"/>
      <c r="F33" s="104"/>
      <c r="G33" s="104"/>
      <c r="H33" s="104"/>
      <c r="I33" s="104"/>
      <c r="J33" s="104"/>
      <c r="K33" s="104"/>
      <c r="L33" s="104"/>
      <c r="M33" s="104"/>
    </row>
    <row r="34" spans="3:13" ht="15" customHeight="1">
      <c r="C34" s="905" t="s">
        <v>1545</v>
      </c>
      <c r="D34" s="905"/>
      <c r="E34" s="905"/>
      <c r="F34" s="905"/>
      <c r="G34" s="905"/>
      <c r="H34" s="905"/>
      <c r="I34" s="905"/>
      <c r="J34" s="905"/>
      <c r="K34" s="905"/>
      <c r="L34" s="905"/>
      <c r="M34" s="905"/>
    </row>
    <row r="35" spans="3:13" ht="14.25" customHeight="1">
      <c r="C35" s="904" t="s">
        <v>1546</v>
      </c>
      <c r="D35" s="904"/>
      <c r="E35" s="904"/>
      <c r="F35" s="904"/>
      <c r="G35" s="904"/>
      <c r="H35" s="904"/>
      <c r="I35" s="904"/>
      <c r="J35" s="904"/>
      <c r="K35" s="904"/>
      <c r="L35" s="904"/>
      <c r="M35" s="904"/>
    </row>
    <row r="36" spans="3:13" ht="14.25" customHeight="1">
      <c r="C36" s="904" t="s">
        <v>1547</v>
      </c>
      <c r="D36" s="904"/>
      <c r="E36" s="904"/>
      <c r="F36" s="904"/>
      <c r="G36" s="904"/>
      <c r="H36" s="904"/>
      <c r="I36" s="904"/>
      <c r="J36" s="904"/>
      <c r="K36" s="904"/>
      <c r="L36" s="904"/>
      <c r="M36" s="904"/>
    </row>
    <row r="37" spans="3:13" ht="14.25" customHeight="1">
      <c r="C37" s="904" t="s">
        <v>1548</v>
      </c>
      <c r="D37" s="904"/>
      <c r="E37" s="904"/>
      <c r="F37" s="904"/>
      <c r="G37" s="904"/>
      <c r="H37" s="904"/>
      <c r="I37" s="904"/>
      <c r="J37" s="904"/>
      <c r="K37" s="904"/>
      <c r="L37" s="904"/>
      <c r="M37" s="904"/>
    </row>
    <row r="38" spans="3:13" ht="14.25" customHeight="1">
      <c r="C38" s="904" t="s">
        <v>1549</v>
      </c>
      <c r="D38" s="904"/>
      <c r="E38" s="904"/>
      <c r="F38" s="904"/>
      <c r="G38" s="904"/>
      <c r="H38" s="904"/>
      <c r="I38" s="904"/>
      <c r="J38" s="904"/>
      <c r="K38" s="904"/>
      <c r="L38" s="904"/>
      <c r="M38" s="904"/>
    </row>
    <row r="39" spans="3:13" ht="14.25" customHeight="1">
      <c r="C39" s="904" t="s">
        <v>1550</v>
      </c>
      <c r="D39" s="904"/>
      <c r="E39" s="904"/>
      <c r="F39" s="904"/>
      <c r="G39" s="904"/>
      <c r="H39" s="904"/>
      <c r="I39" s="904"/>
      <c r="J39" s="904"/>
      <c r="K39" s="904"/>
      <c r="L39" s="904"/>
      <c r="M39" s="904"/>
    </row>
    <row r="40" spans="3:13">
      <c r="C40" s="904"/>
      <c r="D40" s="904"/>
      <c r="E40" s="904"/>
      <c r="F40" s="904"/>
      <c r="G40" s="904"/>
      <c r="H40" s="904"/>
      <c r="I40" s="904"/>
      <c r="J40" s="904"/>
      <c r="K40" s="904"/>
      <c r="L40" s="904"/>
      <c r="M40" s="904"/>
    </row>
    <row r="41" spans="3:13" ht="15" customHeight="1">
      <c r="C41" s="905" t="s">
        <v>1551</v>
      </c>
      <c r="D41" s="905"/>
      <c r="E41" s="905"/>
      <c r="F41" s="905"/>
      <c r="G41" s="905"/>
      <c r="H41" s="905"/>
      <c r="I41" s="905"/>
      <c r="J41" s="905"/>
      <c r="K41" s="905"/>
      <c r="L41" s="905"/>
      <c r="M41" s="905"/>
    </row>
    <row r="42" spans="3:13">
      <c r="C42" s="904"/>
      <c r="D42" s="904"/>
      <c r="E42" s="904"/>
      <c r="F42" s="904"/>
      <c r="G42" s="904"/>
      <c r="H42" s="904"/>
      <c r="I42" s="904"/>
      <c r="J42" s="904"/>
      <c r="K42" s="904"/>
      <c r="L42" s="904"/>
      <c r="M42" s="904"/>
    </row>
    <row r="43" spans="3:13" ht="15" customHeight="1">
      <c r="C43" s="905" t="s">
        <v>1552</v>
      </c>
      <c r="D43" s="905"/>
      <c r="E43" s="905"/>
      <c r="F43" s="905"/>
      <c r="G43" s="905"/>
      <c r="H43" s="905"/>
      <c r="I43" s="905"/>
      <c r="J43" s="905"/>
      <c r="K43" s="905"/>
      <c r="L43" s="905"/>
      <c r="M43" s="905"/>
    </row>
    <row r="44" spans="3:13">
      <c r="C44" s="904"/>
      <c r="D44" s="904"/>
      <c r="E44" s="904"/>
      <c r="F44" s="904"/>
      <c r="G44" s="904"/>
      <c r="H44" s="904"/>
      <c r="I44" s="904"/>
      <c r="J44" s="904"/>
      <c r="K44" s="904"/>
      <c r="L44" s="904"/>
      <c r="M44" s="904"/>
    </row>
    <row r="45" spans="3:13" ht="15" customHeight="1">
      <c r="C45" s="905" t="s">
        <v>1553</v>
      </c>
      <c r="D45" s="905"/>
      <c r="E45" s="905"/>
      <c r="F45" s="905"/>
      <c r="G45" s="905"/>
      <c r="H45" s="905"/>
      <c r="I45" s="905"/>
      <c r="J45" s="905"/>
      <c r="K45" s="905"/>
      <c r="L45" s="905"/>
      <c r="M45" s="905"/>
    </row>
    <row r="46" spans="3:13">
      <c r="C46" s="904"/>
      <c r="D46" s="904"/>
      <c r="E46" s="904"/>
      <c r="F46" s="904"/>
      <c r="G46" s="904"/>
      <c r="H46" s="904"/>
      <c r="I46" s="904"/>
      <c r="J46" s="904"/>
      <c r="K46" s="904"/>
      <c r="L46" s="904"/>
      <c r="M46" s="904"/>
    </row>
    <row r="47" spans="3:13" ht="15" customHeight="1">
      <c r="C47" s="905" t="s">
        <v>1554</v>
      </c>
      <c r="D47" s="905"/>
      <c r="E47" s="905"/>
      <c r="F47" s="905"/>
      <c r="G47" s="905"/>
      <c r="H47" s="905"/>
      <c r="I47" s="905"/>
      <c r="J47" s="905"/>
      <c r="K47" s="905"/>
      <c r="L47" s="905"/>
      <c r="M47" s="905"/>
    </row>
    <row r="48" spans="3:13">
      <c r="C48" s="904"/>
      <c r="D48" s="904"/>
      <c r="E48" s="904"/>
      <c r="F48" s="904"/>
      <c r="G48" s="904"/>
      <c r="H48" s="904"/>
      <c r="I48" s="904"/>
      <c r="J48" s="904"/>
      <c r="K48" s="904"/>
      <c r="L48" s="904"/>
      <c r="M48" s="904"/>
    </row>
    <row r="49" spans="3:13" ht="15" customHeight="1">
      <c r="C49" s="905" t="s">
        <v>1555</v>
      </c>
      <c r="D49" s="905"/>
      <c r="E49" s="905"/>
      <c r="F49" s="905"/>
      <c r="G49" s="905"/>
      <c r="H49" s="905"/>
      <c r="I49" s="905"/>
      <c r="J49" s="905"/>
      <c r="K49" s="905"/>
      <c r="L49" s="905"/>
      <c r="M49" s="905"/>
    </row>
    <row r="50" spans="3:13">
      <c r="C50" s="904"/>
      <c r="D50" s="904"/>
      <c r="E50" s="904"/>
      <c r="F50" s="904"/>
      <c r="G50" s="904"/>
      <c r="H50" s="904"/>
      <c r="I50" s="904"/>
      <c r="J50" s="904"/>
      <c r="K50" s="904"/>
      <c r="L50" s="904"/>
      <c r="M50" s="904"/>
    </row>
    <row r="51" spans="3:13" ht="15" customHeight="1">
      <c r="C51" s="905" t="s">
        <v>1556</v>
      </c>
      <c r="D51" s="905"/>
      <c r="E51" s="905"/>
      <c r="F51" s="905"/>
      <c r="G51" s="905"/>
      <c r="H51" s="905"/>
      <c r="I51" s="905"/>
      <c r="J51" s="905"/>
      <c r="K51" s="905"/>
      <c r="L51" s="905"/>
      <c r="M51" s="905"/>
    </row>
    <row r="52" spans="3:13">
      <c r="C52" s="904"/>
      <c r="D52" s="904"/>
      <c r="E52" s="904"/>
      <c r="F52" s="904"/>
      <c r="G52" s="904"/>
      <c r="H52" s="904"/>
      <c r="I52" s="904"/>
      <c r="J52" s="904"/>
      <c r="K52" s="904"/>
      <c r="L52" s="904"/>
      <c r="M52" s="904"/>
    </row>
    <row r="53" spans="3:13" ht="15" customHeight="1">
      <c r="C53" s="905" t="s">
        <v>1557</v>
      </c>
      <c r="D53" s="905"/>
      <c r="E53" s="905"/>
      <c r="F53" s="905"/>
      <c r="G53" s="905"/>
      <c r="H53" s="905"/>
      <c r="I53" s="905"/>
      <c r="J53" s="905"/>
      <c r="K53" s="905"/>
      <c r="L53" s="905"/>
      <c r="M53" s="905"/>
    </row>
    <row r="54" spans="3:13">
      <c r="C54" s="904"/>
      <c r="D54" s="904"/>
      <c r="E54" s="904"/>
      <c r="F54" s="904"/>
      <c r="G54" s="904"/>
      <c r="H54" s="904"/>
      <c r="I54" s="904"/>
      <c r="J54" s="904"/>
      <c r="K54" s="904"/>
      <c r="L54" s="904"/>
      <c r="M54" s="904"/>
    </row>
    <row r="55" spans="3:13" ht="15" customHeight="1">
      <c r="C55" s="905" t="s">
        <v>1558</v>
      </c>
      <c r="D55" s="905"/>
      <c r="E55" s="905"/>
      <c r="F55" s="905"/>
      <c r="G55" s="905"/>
      <c r="H55" s="905"/>
      <c r="I55" s="905"/>
      <c r="J55" s="905"/>
      <c r="K55" s="905"/>
      <c r="L55" s="905"/>
      <c r="M55" s="905"/>
    </row>
    <row r="56" spans="3:13">
      <c r="C56" s="904"/>
      <c r="D56" s="904"/>
      <c r="E56" s="904"/>
      <c r="F56" s="904"/>
      <c r="G56" s="904"/>
      <c r="H56" s="904"/>
      <c r="I56" s="904"/>
      <c r="J56" s="904"/>
      <c r="K56" s="904"/>
      <c r="L56" s="904"/>
      <c r="M56" s="904"/>
    </row>
    <row r="57" spans="3:13" ht="15" customHeight="1">
      <c r="C57" s="905" t="s">
        <v>1559</v>
      </c>
      <c r="D57" s="905"/>
      <c r="E57" s="905"/>
      <c r="F57" s="905"/>
      <c r="G57" s="905"/>
      <c r="H57" s="905"/>
      <c r="I57" s="905"/>
      <c r="J57" s="905"/>
      <c r="K57" s="905"/>
      <c r="L57" s="905"/>
      <c r="M57" s="905"/>
    </row>
    <row r="58" spans="3:13">
      <c r="C58" s="904"/>
      <c r="D58" s="904"/>
      <c r="E58" s="904"/>
      <c r="F58" s="904"/>
      <c r="G58" s="904"/>
      <c r="H58" s="904"/>
      <c r="I58" s="904"/>
      <c r="J58" s="904"/>
      <c r="K58" s="904"/>
      <c r="L58" s="904"/>
      <c r="M58" s="904"/>
    </row>
    <row r="59" spans="3:13" ht="15" customHeight="1">
      <c r="C59" s="905" t="s">
        <v>1560</v>
      </c>
      <c r="D59" s="905"/>
      <c r="E59" s="905"/>
      <c r="F59" s="905"/>
      <c r="G59" s="905"/>
      <c r="H59" s="905"/>
      <c r="I59" s="905"/>
      <c r="J59" s="905"/>
      <c r="K59" s="905"/>
      <c r="L59" s="905"/>
      <c r="M59" s="905"/>
    </row>
    <row r="60" spans="3:13" ht="14.25" customHeight="1">
      <c r="C60" s="904" t="s">
        <v>1561</v>
      </c>
      <c r="D60" s="904"/>
      <c r="E60" s="904"/>
      <c r="F60" s="904"/>
      <c r="G60" s="904"/>
      <c r="H60" s="904"/>
      <c r="I60" s="904"/>
      <c r="J60" s="904"/>
      <c r="K60" s="904"/>
      <c r="L60" s="904"/>
      <c r="M60" s="904"/>
    </row>
    <row r="61" spans="3:13" ht="14.25" customHeight="1">
      <c r="C61" s="904" t="s">
        <v>1562</v>
      </c>
      <c r="D61" s="904"/>
      <c r="E61" s="904"/>
      <c r="F61" s="904"/>
      <c r="G61" s="904"/>
      <c r="H61" s="904"/>
      <c r="I61" s="904"/>
      <c r="J61" s="904"/>
      <c r="K61" s="904"/>
      <c r="L61" s="904"/>
      <c r="M61" s="904"/>
    </row>
    <row r="62" spans="3:13" ht="14.25" customHeight="1">
      <c r="C62" s="904" t="s">
        <v>1563</v>
      </c>
      <c r="D62" s="904"/>
      <c r="E62" s="904"/>
      <c r="F62" s="904"/>
      <c r="G62" s="904"/>
      <c r="H62" s="904"/>
      <c r="I62" s="904"/>
      <c r="J62" s="904"/>
      <c r="K62" s="904"/>
      <c r="L62" s="904"/>
      <c r="M62" s="904"/>
    </row>
    <row r="63" spans="3:13">
      <c r="C63" s="904"/>
      <c r="D63" s="904"/>
      <c r="E63" s="904"/>
      <c r="F63" s="904"/>
      <c r="G63" s="904"/>
      <c r="H63" s="904"/>
      <c r="I63" s="904"/>
      <c r="J63" s="904"/>
      <c r="K63" s="904"/>
      <c r="L63" s="904"/>
      <c r="M63" s="904"/>
    </row>
    <row r="64" spans="3:13" ht="15" customHeight="1">
      <c r="C64" s="904" t="s">
        <v>1564</v>
      </c>
      <c r="D64" s="904"/>
      <c r="E64" s="904"/>
      <c r="F64" s="904"/>
      <c r="G64" s="904"/>
      <c r="H64" s="904"/>
      <c r="I64" s="904"/>
      <c r="J64" s="904"/>
      <c r="K64" s="904"/>
      <c r="L64" s="904"/>
      <c r="M64" s="904"/>
    </row>
    <row r="65" spans="3:13">
      <c r="C65" s="904"/>
      <c r="D65" s="904"/>
      <c r="E65" s="904"/>
      <c r="F65" s="904"/>
      <c r="G65" s="904"/>
      <c r="H65" s="904"/>
      <c r="I65" s="904"/>
      <c r="J65" s="904"/>
      <c r="K65" s="904"/>
      <c r="L65" s="904"/>
      <c r="M65" s="904"/>
    </row>
    <row r="66" spans="3:13" ht="15" customHeight="1">
      <c r="C66" s="905" t="s">
        <v>1565</v>
      </c>
      <c r="D66" s="905"/>
      <c r="E66" s="905"/>
      <c r="F66" s="905"/>
      <c r="G66" s="905"/>
      <c r="H66" s="905"/>
      <c r="I66" s="905"/>
      <c r="J66" s="905"/>
      <c r="K66" s="905"/>
      <c r="L66" s="905"/>
      <c r="M66" s="905"/>
    </row>
    <row r="67" spans="3:13">
      <c r="C67" s="904"/>
      <c r="D67" s="904"/>
      <c r="E67" s="904"/>
      <c r="F67" s="904"/>
      <c r="G67" s="904"/>
      <c r="H67" s="904"/>
      <c r="I67" s="904"/>
      <c r="J67" s="904"/>
      <c r="K67" s="904"/>
      <c r="L67" s="904"/>
      <c r="M67" s="904"/>
    </row>
    <row r="68" spans="3:13" ht="15" customHeight="1">
      <c r="C68" s="905" t="s">
        <v>1566</v>
      </c>
      <c r="D68" s="905"/>
      <c r="E68" s="905"/>
      <c r="F68" s="905"/>
      <c r="G68" s="905"/>
      <c r="H68" s="905"/>
      <c r="I68" s="905"/>
      <c r="J68" s="905"/>
      <c r="K68" s="905"/>
      <c r="L68" s="905"/>
      <c r="M68" s="905"/>
    </row>
    <row r="69" spans="3:13">
      <c r="C69" s="904"/>
      <c r="D69" s="904"/>
      <c r="E69" s="904"/>
      <c r="F69" s="904"/>
      <c r="G69" s="904"/>
      <c r="H69" s="904"/>
      <c r="I69" s="904"/>
      <c r="J69" s="904"/>
      <c r="K69" s="904"/>
      <c r="L69" s="904"/>
      <c r="M69" s="904"/>
    </row>
    <row r="70" spans="3:13" ht="15" customHeight="1">
      <c r="C70" s="905" t="s">
        <v>1567</v>
      </c>
      <c r="D70" s="905"/>
      <c r="E70" s="905"/>
      <c r="F70" s="905"/>
      <c r="G70" s="905"/>
      <c r="H70" s="905"/>
      <c r="I70" s="905"/>
      <c r="J70" s="905"/>
      <c r="K70" s="905"/>
      <c r="L70" s="905"/>
      <c r="M70" s="905"/>
    </row>
    <row r="71" spans="3:13">
      <c r="C71" s="904"/>
      <c r="D71" s="904"/>
      <c r="E71" s="904"/>
      <c r="F71" s="904"/>
      <c r="G71" s="904"/>
      <c r="H71" s="904"/>
      <c r="I71" s="904"/>
      <c r="J71" s="904"/>
      <c r="K71" s="904"/>
      <c r="L71" s="904"/>
      <c r="M71" s="904"/>
    </row>
    <row r="72" spans="3:13" ht="15" customHeight="1">
      <c r="C72" s="905" t="s">
        <v>1568</v>
      </c>
      <c r="D72" s="905"/>
      <c r="E72" s="905"/>
      <c r="F72" s="905"/>
      <c r="G72" s="905"/>
      <c r="H72" s="905"/>
      <c r="I72" s="905"/>
      <c r="J72" s="905"/>
      <c r="K72" s="905"/>
      <c r="L72" s="905"/>
      <c r="M72" s="905"/>
    </row>
    <row r="73" spans="3:13">
      <c r="C73" s="384"/>
      <c r="D73" s="384"/>
      <c r="E73" s="384"/>
      <c r="F73" s="384"/>
      <c r="G73" s="384"/>
      <c r="H73" s="384"/>
      <c r="I73" s="384"/>
      <c r="J73" s="384"/>
      <c r="K73" s="384"/>
      <c r="L73" s="384"/>
      <c r="M73" s="384"/>
    </row>
    <row r="74" spans="3:13">
      <c r="C74" s="905" t="s">
        <v>1569</v>
      </c>
      <c r="D74" s="905"/>
      <c r="E74" s="905"/>
      <c r="F74" s="905"/>
      <c r="G74" s="905"/>
      <c r="H74" s="905"/>
      <c r="I74" s="905"/>
      <c r="J74" s="905"/>
      <c r="K74" s="905"/>
      <c r="L74" s="905"/>
      <c r="M74" s="905"/>
    </row>
    <row r="75" spans="3:13">
      <c r="C75" s="904"/>
      <c r="D75" s="904"/>
      <c r="E75" s="904"/>
      <c r="F75" s="904"/>
      <c r="G75" s="904"/>
      <c r="H75" s="904"/>
      <c r="I75" s="904"/>
      <c r="J75" s="904"/>
      <c r="K75" s="904"/>
      <c r="L75" s="904"/>
      <c r="M75" s="904"/>
    </row>
    <row r="76" spans="3:13" ht="14.25" customHeight="1">
      <c r="C76" s="904" t="s">
        <v>1570</v>
      </c>
      <c r="D76" s="904"/>
      <c r="E76" s="904"/>
      <c r="F76" s="904"/>
      <c r="G76" s="904"/>
      <c r="H76" s="904"/>
      <c r="I76" s="904"/>
      <c r="J76" s="904"/>
      <c r="K76" s="904"/>
      <c r="L76" s="904"/>
      <c r="M76" s="904"/>
    </row>
    <row r="77" spans="3:13">
      <c r="C77" s="904"/>
      <c r="D77" s="904"/>
      <c r="E77" s="904"/>
      <c r="F77" s="904"/>
      <c r="G77" s="904"/>
      <c r="H77" s="904"/>
      <c r="I77" s="904"/>
      <c r="J77" s="904"/>
      <c r="K77" s="904"/>
      <c r="L77" s="904"/>
      <c r="M77" s="904"/>
    </row>
    <row r="78" spans="3:13" ht="15" customHeight="1">
      <c r="C78" s="904" t="s">
        <v>1571</v>
      </c>
      <c r="D78" s="904"/>
      <c r="E78" s="904"/>
      <c r="F78" s="904"/>
      <c r="G78" s="904"/>
      <c r="H78" s="904"/>
      <c r="I78" s="904"/>
      <c r="J78" s="904"/>
      <c r="K78" s="904"/>
      <c r="L78" s="904"/>
      <c r="M78" s="904"/>
    </row>
    <row r="79" spans="3:13" ht="15" customHeight="1">
      <c r="C79" s="904" t="s">
        <v>1572</v>
      </c>
      <c r="D79" s="904"/>
      <c r="E79" s="904"/>
      <c r="F79" s="904"/>
      <c r="G79" s="904"/>
      <c r="H79" s="904"/>
      <c r="I79" s="904"/>
      <c r="J79" s="904"/>
      <c r="K79" s="904"/>
      <c r="L79" s="904"/>
      <c r="M79" s="904"/>
    </row>
    <row r="80" spans="3:13" ht="15" customHeight="1">
      <c r="C80" s="904" t="s">
        <v>1573</v>
      </c>
      <c r="D80" s="904"/>
      <c r="E80" s="904"/>
      <c r="F80" s="904"/>
      <c r="G80" s="904"/>
      <c r="H80" s="904"/>
      <c r="I80" s="904"/>
      <c r="J80" s="904"/>
      <c r="K80" s="904"/>
      <c r="L80" s="904"/>
      <c r="M80" s="904"/>
    </row>
    <row r="81" spans="3:13" ht="15" customHeight="1">
      <c r="C81" s="904" t="s">
        <v>1574</v>
      </c>
      <c r="D81" s="904"/>
      <c r="E81" s="904"/>
      <c r="F81" s="904"/>
      <c r="G81" s="904"/>
      <c r="H81" s="904"/>
      <c r="I81" s="904"/>
      <c r="J81" s="904"/>
      <c r="K81" s="904"/>
      <c r="L81" s="904"/>
      <c r="M81" s="904"/>
    </row>
    <row r="82" spans="3:13">
      <c r="C82" s="382"/>
      <c r="D82" s="382"/>
      <c r="E82" s="382"/>
      <c r="F82" s="382"/>
      <c r="G82" s="382"/>
      <c r="H82" s="382"/>
      <c r="I82" s="382"/>
      <c r="J82" s="382"/>
      <c r="K82" s="382"/>
      <c r="L82" s="382"/>
      <c r="M82" s="382"/>
    </row>
    <row r="83" spans="3:13" ht="48.95" customHeight="1">
      <c r="C83" s="904" t="s">
        <v>1575</v>
      </c>
      <c r="D83" s="904"/>
      <c r="E83" s="904"/>
      <c r="F83" s="904"/>
      <c r="G83" s="904"/>
      <c r="H83" s="904"/>
      <c r="I83" s="904"/>
      <c r="J83" s="904"/>
      <c r="K83" s="904"/>
      <c r="L83" s="904"/>
      <c r="M83" s="904"/>
    </row>
    <row r="84" spans="3:13">
      <c r="C84" s="904"/>
      <c r="D84" s="904"/>
      <c r="E84" s="904"/>
      <c r="F84" s="904"/>
      <c r="G84" s="904"/>
      <c r="H84" s="904"/>
      <c r="I84" s="904"/>
      <c r="J84" s="904"/>
      <c r="K84" s="904"/>
      <c r="L84" s="904"/>
      <c r="M84" s="904"/>
    </row>
    <row r="85" spans="3:13" ht="54" customHeight="1">
      <c r="C85" s="904" t="s">
        <v>1576</v>
      </c>
      <c r="D85" s="904"/>
      <c r="E85" s="904"/>
      <c r="F85" s="904"/>
      <c r="G85" s="904"/>
      <c r="H85" s="904"/>
      <c r="I85" s="904"/>
      <c r="J85" s="904"/>
      <c r="K85" s="904"/>
      <c r="L85" s="904"/>
      <c r="M85" s="904"/>
    </row>
    <row r="86" spans="3:13">
      <c r="C86" s="904"/>
      <c r="D86" s="904"/>
      <c r="E86" s="904"/>
      <c r="F86" s="904"/>
      <c r="G86" s="904"/>
      <c r="H86" s="904"/>
      <c r="I86" s="904"/>
      <c r="J86" s="904"/>
      <c r="K86" s="904"/>
      <c r="L86" s="904"/>
      <c r="M86" s="904"/>
    </row>
    <row r="87" spans="3:13" ht="14.25" customHeight="1">
      <c r="C87" s="904" t="s">
        <v>1577</v>
      </c>
      <c r="D87" s="904"/>
      <c r="E87" s="904"/>
      <c r="F87" s="904"/>
      <c r="G87" s="904"/>
      <c r="H87" s="904"/>
      <c r="I87" s="904"/>
      <c r="J87" s="904"/>
      <c r="K87" s="904"/>
      <c r="L87" s="904"/>
      <c r="M87" s="904"/>
    </row>
    <row r="88" spans="3:13">
      <c r="C88" s="904"/>
      <c r="D88" s="904"/>
      <c r="E88" s="904"/>
      <c r="F88" s="904"/>
      <c r="G88" s="904"/>
      <c r="H88" s="904"/>
      <c r="I88" s="904"/>
      <c r="J88" s="904"/>
      <c r="K88" s="904"/>
      <c r="L88" s="904"/>
      <c r="M88" s="904"/>
    </row>
    <row r="89" spans="3:13" ht="14.25" customHeight="1">
      <c r="C89" s="904" t="s">
        <v>1578</v>
      </c>
      <c r="D89" s="904"/>
      <c r="E89" s="904"/>
      <c r="F89" s="904"/>
      <c r="G89" s="904"/>
      <c r="H89" s="904"/>
      <c r="I89" s="904"/>
      <c r="J89" s="904"/>
      <c r="K89" s="904"/>
      <c r="L89" s="904"/>
      <c r="M89" s="904"/>
    </row>
    <row r="90" spans="3:13">
      <c r="C90" s="904"/>
      <c r="D90" s="904"/>
      <c r="E90" s="904"/>
      <c r="F90" s="904"/>
      <c r="G90" s="904"/>
      <c r="H90" s="904"/>
      <c r="I90" s="904"/>
      <c r="J90" s="904"/>
      <c r="K90" s="904"/>
      <c r="L90" s="904"/>
      <c r="M90" s="904"/>
    </row>
    <row r="91" spans="3:13" ht="14.25" customHeight="1">
      <c r="C91" s="904" t="s">
        <v>1579</v>
      </c>
      <c r="D91" s="904"/>
      <c r="E91" s="904"/>
      <c r="F91" s="904"/>
      <c r="G91" s="904"/>
      <c r="H91" s="904"/>
      <c r="I91" s="904"/>
      <c r="J91" s="904"/>
      <c r="K91" s="904"/>
      <c r="L91" s="904"/>
      <c r="M91" s="904"/>
    </row>
    <row r="92" spans="3:13">
      <c r="C92" s="904"/>
      <c r="D92" s="904"/>
      <c r="E92" s="904"/>
      <c r="F92" s="904"/>
      <c r="G92" s="904"/>
      <c r="H92" s="904"/>
      <c r="I92" s="904"/>
      <c r="J92" s="904"/>
      <c r="K92" s="904"/>
      <c r="L92" s="904"/>
      <c r="M92" s="904"/>
    </row>
    <row r="93" spans="3:13" ht="14.25" customHeight="1">
      <c r="C93" s="904" t="s">
        <v>1580</v>
      </c>
      <c r="D93" s="904"/>
      <c r="E93" s="904"/>
      <c r="F93" s="904"/>
      <c r="G93" s="904"/>
      <c r="H93" s="904"/>
      <c r="I93" s="904"/>
      <c r="J93" s="904"/>
      <c r="K93" s="904"/>
      <c r="L93" s="904"/>
      <c r="M93" s="904"/>
    </row>
    <row r="94" spans="3:13">
      <c r="C94" s="904"/>
      <c r="D94" s="904"/>
      <c r="E94" s="904"/>
      <c r="F94" s="904"/>
      <c r="G94" s="904"/>
      <c r="H94" s="904"/>
      <c r="I94" s="904"/>
      <c r="J94" s="904"/>
      <c r="K94" s="904"/>
      <c r="L94" s="904"/>
      <c r="M94" s="904"/>
    </row>
    <row r="95" spans="3:13" ht="14.25" customHeight="1">
      <c r="C95" s="904" t="s">
        <v>1581</v>
      </c>
      <c r="D95" s="904"/>
      <c r="E95" s="904"/>
      <c r="F95" s="904"/>
      <c r="G95" s="904"/>
      <c r="H95" s="904"/>
      <c r="I95" s="904"/>
      <c r="J95" s="904"/>
      <c r="K95" s="904"/>
      <c r="L95" s="904"/>
      <c r="M95" s="904"/>
    </row>
    <row r="96" spans="3:13">
      <c r="C96" s="904"/>
      <c r="D96" s="904"/>
      <c r="E96" s="904"/>
      <c r="F96" s="904"/>
      <c r="G96" s="904"/>
      <c r="H96" s="904"/>
      <c r="I96" s="904"/>
      <c r="J96" s="904"/>
      <c r="K96" s="904"/>
      <c r="L96" s="904"/>
      <c r="M96" s="904"/>
    </row>
    <row r="97" spans="3:13" ht="14.25" customHeight="1">
      <c r="C97" s="904" t="s">
        <v>1582</v>
      </c>
      <c r="D97" s="904"/>
      <c r="E97" s="904"/>
      <c r="F97" s="904"/>
      <c r="G97" s="904"/>
      <c r="H97" s="904"/>
      <c r="I97" s="904"/>
      <c r="J97" s="904"/>
      <c r="K97" s="904"/>
      <c r="L97" s="904"/>
      <c r="M97" s="904"/>
    </row>
    <row r="98" spans="3:13">
      <c r="C98" s="904"/>
      <c r="D98" s="904"/>
      <c r="E98" s="904"/>
      <c r="F98" s="904"/>
      <c r="G98" s="904"/>
      <c r="H98" s="904"/>
      <c r="I98" s="904"/>
      <c r="J98" s="904"/>
      <c r="K98" s="904"/>
      <c r="L98" s="904"/>
      <c r="M98" s="904"/>
    </row>
    <row r="99" spans="3:13" ht="14.25" customHeight="1">
      <c r="C99" s="904" t="s">
        <v>1583</v>
      </c>
      <c r="D99" s="904"/>
      <c r="E99" s="904"/>
      <c r="F99" s="904"/>
      <c r="G99" s="904"/>
      <c r="H99" s="904"/>
      <c r="I99" s="904"/>
      <c r="J99" s="904"/>
      <c r="K99" s="904"/>
      <c r="L99" s="904"/>
      <c r="M99" s="904"/>
    </row>
  </sheetData>
  <mergeCells count="74">
    <mergeCell ref="C26:M26"/>
    <mergeCell ref="E1:E13"/>
    <mergeCell ref="F1:J13"/>
    <mergeCell ref="C22:M22"/>
    <mergeCell ref="C24:M24"/>
    <mergeCell ref="B1:D13"/>
    <mergeCell ref="C41:M41"/>
    <mergeCell ref="C27:M27"/>
    <mergeCell ref="C29:M29"/>
    <mergeCell ref="C30:M30"/>
    <mergeCell ref="C32:M32"/>
    <mergeCell ref="C34:M34"/>
    <mergeCell ref="C35:M35"/>
    <mergeCell ref="C36:M36"/>
    <mergeCell ref="C37:M37"/>
    <mergeCell ref="C38:M38"/>
    <mergeCell ref="C39:M39"/>
    <mergeCell ref="C40:M40"/>
    <mergeCell ref="C53:M53"/>
    <mergeCell ref="C42:M42"/>
    <mergeCell ref="C43:M43"/>
    <mergeCell ref="C44:M44"/>
    <mergeCell ref="C45:M45"/>
    <mergeCell ref="C46:M46"/>
    <mergeCell ref="C47:M47"/>
    <mergeCell ref="C48:M48"/>
    <mergeCell ref="C49:M49"/>
    <mergeCell ref="C50:M50"/>
    <mergeCell ref="C51:M51"/>
    <mergeCell ref="C52:M52"/>
    <mergeCell ref="C65:M65"/>
    <mergeCell ref="C54:M54"/>
    <mergeCell ref="C55:M55"/>
    <mergeCell ref="C56:M56"/>
    <mergeCell ref="C57:M57"/>
    <mergeCell ref="C58:M58"/>
    <mergeCell ref="C59:M59"/>
    <mergeCell ref="C60:M60"/>
    <mergeCell ref="C61:M61"/>
    <mergeCell ref="C62:M62"/>
    <mergeCell ref="C63:M63"/>
    <mergeCell ref="C64:M64"/>
    <mergeCell ref="C78:M78"/>
    <mergeCell ref="C66:M66"/>
    <mergeCell ref="C67:M67"/>
    <mergeCell ref="C68:M68"/>
    <mergeCell ref="C69:M69"/>
    <mergeCell ref="C70:M70"/>
    <mergeCell ref="C71:M71"/>
    <mergeCell ref="C72:M72"/>
    <mergeCell ref="C74:M74"/>
    <mergeCell ref="C75:M75"/>
    <mergeCell ref="C76:M76"/>
    <mergeCell ref="C77:M77"/>
    <mergeCell ref="C91:M91"/>
    <mergeCell ref="C79:M79"/>
    <mergeCell ref="C80:M80"/>
    <mergeCell ref="C81:M81"/>
    <mergeCell ref="C83:M83"/>
    <mergeCell ref="C84:M84"/>
    <mergeCell ref="C85:M85"/>
    <mergeCell ref="C86:M86"/>
    <mergeCell ref="C87:M87"/>
    <mergeCell ref="C88:M88"/>
    <mergeCell ref="C89:M89"/>
    <mergeCell ref="C90:M90"/>
    <mergeCell ref="C98:M98"/>
    <mergeCell ref="C99:M99"/>
    <mergeCell ref="C92:M92"/>
    <mergeCell ref="C93:M93"/>
    <mergeCell ref="C94:M94"/>
    <mergeCell ref="C95:M95"/>
    <mergeCell ref="C96:M96"/>
    <mergeCell ref="C97:M97"/>
  </mergeCells>
  <pageMargins left="0.7" right="0.7" top="0.75" bottom="0.75" header="0.3" footer="0.3"/>
  <pageSetup orientation="portrait" r:id="rId1"/>
  <headerFooter>
    <oddHeader>&amp;C&amp;G</oddHeader>
    <oddFooter>&amp;C_x000D_&amp;1#&amp;"Calibri"&amp;10&amp;K008000 DOCUMENTO PÚBLICO</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D8700-D1BB-4F30-A1A4-70C7F883EBD7}">
  <dimension ref="A3:B107"/>
  <sheetViews>
    <sheetView zoomScale="92" zoomScaleNormal="92" workbookViewId="0">
      <selection activeCell="A9" sqref="A9"/>
    </sheetView>
  </sheetViews>
  <sheetFormatPr defaultColWidth="11.42578125" defaultRowHeight="14.45"/>
  <cols>
    <col min="1" max="1" width="255.7109375" bestFit="1" customWidth="1"/>
    <col min="2" max="2" width="19.42578125" bestFit="1" customWidth="1"/>
    <col min="3" max="3" width="10.42578125" bestFit="1" customWidth="1"/>
    <col min="4" max="10" width="9.42578125" bestFit="1" customWidth="1"/>
    <col min="11" max="11" width="10.140625" bestFit="1" customWidth="1"/>
    <col min="12" max="12" width="11.85546875" bestFit="1" customWidth="1"/>
  </cols>
  <sheetData>
    <row r="3" spans="1:2">
      <c r="A3" s="168" t="s">
        <v>1584</v>
      </c>
      <c r="B3" s="167" t="s">
        <v>1585</v>
      </c>
    </row>
    <row r="4" spans="1:2">
      <c r="A4" s="169" t="s">
        <v>151</v>
      </c>
      <c r="B4" s="167">
        <v>0</v>
      </c>
    </row>
    <row r="5" spans="1:2">
      <c r="A5" s="170" t="s">
        <v>102</v>
      </c>
      <c r="B5" s="167">
        <v>0</v>
      </c>
    </row>
    <row r="6" spans="1:2">
      <c r="A6" s="171" t="s">
        <v>152</v>
      </c>
      <c r="B6" s="167">
        <v>0</v>
      </c>
    </row>
    <row r="7" spans="1:2">
      <c r="A7" s="172" t="s">
        <v>159</v>
      </c>
      <c r="B7" s="167">
        <v>0</v>
      </c>
    </row>
    <row r="8" spans="1:2">
      <c r="A8" s="172" t="s">
        <v>155</v>
      </c>
      <c r="B8" s="167">
        <v>0</v>
      </c>
    </row>
    <row r="9" spans="1:2">
      <c r="A9" s="172" t="s">
        <v>162</v>
      </c>
      <c r="B9" s="167">
        <v>0</v>
      </c>
    </row>
    <row r="10" spans="1:2">
      <c r="A10" s="169" t="s">
        <v>111</v>
      </c>
      <c r="B10" s="167">
        <v>0</v>
      </c>
    </row>
    <row r="11" spans="1:2">
      <c r="A11" s="170" t="s">
        <v>206</v>
      </c>
      <c r="B11" s="167">
        <v>0</v>
      </c>
    </row>
    <row r="12" spans="1:2">
      <c r="A12" s="171" t="s">
        <v>207</v>
      </c>
      <c r="B12" s="167">
        <v>0</v>
      </c>
    </row>
    <row r="13" spans="1:2">
      <c r="A13" s="172" t="s">
        <v>220</v>
      </c>
      <c r="B13" s="167">
        <v>0</v>
      </c>
    </row>
    <row r="14" spans="1:2">
      <c r="A14" s="172" t="s">
        <v>216</v>
      </c>
      <c r="B14" s="167">
        <v>0</v>
      </c>
    </row>
    <row r="15" spans="1:2">
      <c r="A15" s="172" t="s">
        <v>229</v>
      </c>
      <c r="B15" s="167">
        <v>0</v>
      </c>
    </row>
    <row r="16" spans="1:2">
      <c r="A16" s="172" t="s">
        <v>210</v>
      </c>
      <c r="B16" s="167">
        <v>0</v>
      </c>
    </row>
    <row r="17" spans="1:2">
      <c r="A17" s="172" t="s">
        <v>225</v>
      </c>
      <c r="B17" s="167">
        <v>0</v>
      </c>
    </row>
    <row r="18" spans="1:2">
      <c r="A18" s="172" t="s">
        <v>1586</v>
      </c>
      <c r="B18" s="167">
        <v>0</v>
      </c>
    </row>
    <row r="19" spans="1:2">
      <c r="A19" s="172" t="s">
        <v>1587</v>
      </c>
      <c r="B19" s="167">
        <v>0</v>
      </c>
    </row>
    <row r="20" spans="1:2">
      <c r="A20" s="170" t="s">
        <v>112</v>
      </c>
      <c r="B20" s="167">
        <v>0</v>
      </c>
    </row>
    <row r="21" spans="1:2">
      <c r="A21" s="171" t="s">
        <v>113</v>
      </c>
      <c r="B21" s="167">
        <v>0</v>
      </c>
    </row>
    <row r="22" spans="1:2">
      <c r="A22" s="172" t="s">
        <v>1588</v>
      </c>
      <c r="B22" s="167">
        <v>0</v>
      </c>
    </row>
    <row r="23" spans="1:2">
      <c r="A23" s="172" t="s">
        <v>122</v>
      </c>
      <c r="B23" s="167">
        <v>0</v>
      </c>
    </row>
    <row r="24" spans="1:2">
      <c r="A24" s="172" t="s">
        <v>119</v>
      </c>
      <c r="B24" s="167">
        <v>0</v>
      </c>
    </row>
    <row r="25" spans="1:2">
      <c r="A25" s="169" t="s">
        <v>88</v>
      </c>
      <c r="B25" s="167">
        <v>0</v>
      </c>
    </row>
    <row r="26" spans="1:2">
      <c r="A26" s="170" t="s">
        <v>89</v>
      </c>
      <c r="B26" s="167">
        <v>0</v>
      </c>
    </row>
    <row r="27" spans="1:2">
      <c r="A27" s="171" t="s">
        <v>89</v>
      </c>
      <c r="B27" s="167">
        <v>0</v>
      </c>
    </row>
    <row r="28" spans="1:2">
      <c r="A28" s="172" t="s">
        <v>168</v>
      </c>
      <c r="B28" s="167">
        <v>0</v>
      </c>
    </row>
    <row r="29" spans="1:2">
      <c r="A29" s="172" t="s">
        <v>92</v>
      </c>
      <c r="B29" s="167">
        <v>0</v>
      </c>
    </row>
    <row r="30" spans="1:2">
      <c r="A30" s="172" t="s">
        <v>1589</v>
      </c>
      <c r="B30" s="167">
        <v>0</v>
      </c>
    </row>
    <row r="31" spans="1:2">
      <c r="A31" s="172" t="s">
        <v>164</v>
      </c>
      <c r="B31" s="167">
        <v>0</v>
      </c>
    </row>
    <row r="32" spans="1:2">
      <c r="A32" s="172" t="s">
        <v>95</v>
      </c>
      <c r="B32" s="167">
        <v>0</v>
      </c>
    </row>
    <row r="33" spans="1:2">
      <c r="A33" s="172" t="s">
        <v>99</v>
      </c>
      <c r="B33" s="167">
        <v>0</v>
      </c>
    </row>
    <row r="34" spans="1:2">
      <c r="A34" s="169" t="s">
        <v>101</v>
      </c>
      <c r="B34" s="167">
        <v>0</v>
      </c>
    </row>
    <row r="35" spans="1:2">
      <c r="A35" s="170" t="s">
        <v>112</v>
      </c>
      <c r="B35" s="167">
        <v>0</v>
      </c>
    </row>
    <row r="36" spans="1:2">
      <c r="A36" s="171" t="s">
        <v>181</v>
      </c>
      <c r="B36" s="167">
        <v>0</v>
      </c>
    </row>
    <row r="37" spans="1:2">
      <c r="A37" s="172" t="s">
        <v>1590</v>
      </c>
      <c r="B37" s="167">
        <v>0</v>
      </c>
    </row>
    <row r="38" spans="1:2">
      <c r="A38" s="171" t="s">
        <v>89</v>
      </c>
      <c r="B38" s="167">
        <v>0</v>
      </c>
    </row>
    <row r="39" spans="1:2">
      <c r="A39" s="172" t="s">
        <v>177</v>
      </c>
      <c r="B39" s="167">
        <v>0</v>
      </c>
    </row>
    <row r="40" spans="1:2">
      <c r="A40" s="171" t="s">
        <v>171</v>
      </c>
      <c r="B40" s="167">
        <v>0</v>
      </c>
    </row>
    <row r="41" spans="1:2">
      <c r="A41" s="172" t="s">
        <v>319</v>
      </c>
      <c r="B41" s="167">
        <v>0</v>
      </c>
    </row>
    <row r="42" spans="1:2">
      <c r="A42" s="172" t="s">
        <v>1591</v>
      </c>
      <c r="B42" s="167">
        <v>0</v>
      </c>
    </row>
    <row r="43" spans="1:2">
      <c r="A43" s="172" t="s">
        <v>174</v>
      </c>
      <c r="B43" s="167">
        <v>0</v>
      </c>
    </row>
    <row r="44" spans="1:2">
      <c r="A44" s="170" t="s">
        <v>102</v>
      </c>
      <c r="B44" s="167">
        <v>0</v>
      </c>
    </row>
    <row r="45" spans="1:2">
      <c r="A45" s="171" t="s">
        <v>103</v>
      </c>
      <c r="B45" s="167">
        <v>0</v>
      </c>
    </row>
    <row r="46" spans="1:2">
      <c r="A46" s="172" t="s">
        <v>106</v>
      </c>
      <c r="B46" s="167">
        <v>0</v>
      </c>
    </row>
    <row r="47" spans="1:2">
      <c r="A47" s="169" t="s">
        <v>243</v>
      </c>
      <c r="B47" s="167">
        <v>0</v>
      </c>
    </row>
    <row r="48" spans="1:2">
      <c r="A48" s="170" t="s">
        <v>206</v>
      </c>
      <c r="B48" s="167">
        <v>0</v>
      </c>
    </row>
    <row r="49" spans="1:2">
      <c r="A49" s="171" t="s">
        <v>207</v>
      </c>
      <c r="B49" s="167">
        <v>0</v>
      </c>
    </row>
    <row r="50" spans="1:2">
      <c r="A50" s="172" t="s">
        <v>267</v>
      </c>
      <c r="B50" s="167">
        <v>0</v>
      </c>
    </row>
    <row r="51" spans="1:2">
      <c r="A51" s="170" t="s">
        <v>112</v>
      </c>
      <c r="B51" s="167">
        <v>0</v>
      </c>
    </row>
    <row r="52" spans="1:2">
      <c r="A52" s="171" t="s">
        <v>113</v>
      </c>
      <c r="B52" s="167">
        <v>0</v>
      </c>
    </row>
    <row r="53" spans="1:2">
      <c r="A53" s="172" t="s">
        <v>245</v>
      </c>
      <c r="B53" s="167">
        <v>0</v>
      </c>
    </row>
    <row r="54" spans="1:2">
      <c r="A54" s="169" t="s">
        <v>74</v>
      </c>
      <c r="B54" s="167">
        <v>0</v>
      </c>
    </row>
    <row r="55" spans="1:2">
      <c r="A55" s="169" t="s">
        <v>125</v>
      </c>
      <c r="B55" s="167">
        <v>0</v>
      </c>
    </row>
    <row r="56" spans="1:2">
      <c r="A56" s="170" t="s">
        <v>274</v>
      </c>
      <c r="B56" s="167">
        <v>0</v>
      </c>
    </row>
    <row r="57" spans="1:2">
      <c r="A57" s="171" t="s">
        <v>274</v>
      </c>
      <c r="B57" s="167">
        <v>0</v>
      </c>
    </row>
    <row r="58" spans="1:2">
      <c r="A58" s="172" t="s">
        <v>276</v>
      </c>
      <c r="B58" s="167">
        <v>0</v>
      </c>
    </row>
    <row r="59" spans="1:2">
      <c r="A59" s="170" t="s">
        <v>370</v>
      </c>
      <c r="B59" s="167">
        <v>0</v>
      </c>
    </row>
    <row r="60" spans="1:2">
      <c r="A60" s="171" t="s">
        <v>371</v>
      </c>
      <c r="B60" s="167">
        <v>0</v>
      </c>
    </row>
    <row r="61" spans="1:2">
      <c r="A61" s="172" t="s">
        <v>1592</v>
      </c>
      <c r="B61" s="167">
        <v>0</v>
      </c>
    </row>
    <row r="62" spans="1:2">
      <c r="A62" s="170" t="s">
        <v>206</v>
      </c>
      <c r="B62" s="167">
        <v>0</v>
      </c>
    </row>
    <row r="63" spans="1:2">
      <c r="A63" s="171" t="s">
        <v>207</v>
      </c>
      <c r="B63" s="167">
        <v>0</v>
      </c>
    </row>
    <row r="64" spans="1:2">
      <c r="A64" s="172" t="s">
        <v>249</v>
      </c>
      <c r="B64" s="167">
        <v>0</v>
      </c>
    </row>
    <row r="65" spans="1:2">
      <c r="A65" s="172" t="s">
        <v>252</v>
      </c>
      <c r="B65" s="167">
        <v>0</v>
      </c>
    </row>
    <row r="66" spans="1:2">
      <c r="A66" s="172" t="s">
        <v>255</v>
      </c>
      <c r="B66" s="167">
        <v>0</v>
      </c>
    </row>
    <row r="67" spans="1:2">
      <c r="A67" s="172" t="s">
        <v>263</v>
      </c>
      <c r="B67" s="167">
        <v>0</v>
      </c>
    </row>
    <row r="68" spans="1:2">
      <c r="A68" s="172" t="s">
        <v>259</v>
      </c>
      <c r="B68" s="167">
        <v>0</v>
      </c>
    </row>
    <row r="69" spans="1:2">
      <c r="A69" s="170" t="s">
        <v>112</v>
      </c>
      <c r="B69" s="167">
        <v>0</v>
      </c>
    </row>
    <row r="70" spans="1:2">
      <c r="A70" s="171" t="s">
        <v>133</v>
      </c>
      <c r="B70" s="167">
        <v>0</v>
      </c>
    </row>
    <row r="71" spans="1:2">
      <c r="A71" s="172" t="s">
        <v>272</v>
      </c>
      <c r="B71" s="167">
        <v>0</v>
      </c>
    </row>
    <row r="72" spans="1:2">
      <c r="A72" s="172" t="s">
        <v>136</v>
      </c>
      <c r="B72" s="167">
        <v>0</v>
      </c>
    </row>
    <row r="73" spans="1:2">
      <c r="A73" s="172" t="s">
        <v>138</v>
      </c>
      <c r="B73" s="167">
        <v>0</v>
      </c>
    </row>
    <row r="74" spans="1:2">
      <c r="A74" s="171" t="s">
        <v>113</v>
      </c>
      <c r="B74" s="167">
        <v>0</v>
      </c>
    </row>
    <row r="75" spans="1:2">
      <c r="A75" s="172" t="s">
        <v>1593</v>
      </c>
      <c r="B75" s="167">
        <v>0</v>
      </c>
    </row>
    <row r="76" spans="1:2">
      <c r="A76" s="172" t="s">
        <v>1594</v>
      </c>
      <c r="B76" s="167">
        <v>0</v>
      </c>
    </row>
    <row r="77" spans="1:2">
      <c r="A77" s="172" t="s">
        <v>1595</v>
      </c>
      <c r="B77" s="167">
        <v>0</v>
      </c>
    </row>
    <row r="78" spans="1:2">
      <c r="A78" s="172" t="s">
        <v>1596</v>
      </c>
      <c r="B78" s="167">
        <v>0</v>
      </c>
    </row>
    <row r="79" spans="1:2">
      <c r="A79" s="172" t="s">
        <v>1597</v>
      </c>
      <c r="B79" s="167">
        <v>0</v>
      </c>
    </row>
    <row r="80" spans="1:2">
      <c r="A80" s="171" t="s">
        <v>379</v>
      </c>
      <c r="B80" s="167">
        <v>0</v>
      </c>
    </row>
    <row r="81" spans="1:2">
      <c r="A81" s="172" t="s">
        <v>1598</v>
      </c>
      <c r="B81" s="167">
        <v>0</v>
      </c>
    </row>
    <row r="82" spans="1:2">
      <c r="A82" s="172" t="s">
        <v>1599</v>
      </c>
      <c r="B82" s="167">
        <v>0</v>
      </c>
    </row>
    <row r="83" spans="1:2">
      <c r="A83" s="170" t="s">
        <v>102</v>
      </c>
      <c r="B83" s="167">
        <v>0</v>
      </c>
    </row>
    <row r="84" spans="1:2">
      <c r="A84" s="171" t="s">
        <v>103</v>
      </c>
      <c r="B84" s="167">
        <v>0</v>
      </c>
    </row>
    <row r="85" spans="1:2">
      <c r="A85" s="172" t="s">
        <v>1600</v>
      </c>
      <c r="B85" s="167">
        <v>0</v>
      </c>
    </row>
    <row r="86" spans="1:2">
      <c r="A86" s="171" t="s">
        <v>126</v>
      </c>
      <c r="B86" s="167">
        <v>0</v>
      </c>
    </row>
    <row r="87" spans="1:2">
      <c r="A87" s="172" t="s">
        <v>129</v>
      </c>
      <c r="B87" s="167">
        <v>0</v>
      </c>
    </row>
    <row r="88" spans="1:2">
      <c r="A88" s="169" t="s">
        <v>188</v>
      </c>
      <c r="B88" s="167">
        <v>0</v>
      </c>
    </row>
    <row r="89" spans="1:2">
      <c r="A89" s="170" t="s">
        <v>112</v>
      </c>
      <c r="B89" s="167">
        <v>0</v>
      </c>
    </row>
    <row r="90" spans="1:2">
      <c r="A90" s="171" t="s">
        <v>181</v>
      </c>
      <c r="B90" s="167">
        <v>0</v>
      </c>
    </row>
    <row r="91" spans="1:2">
      <c r="A91" s="172" t="s">
        <v>202</v>
      </c>
      <c r="B91" s="167">
        <v>0</v>
      </c>
    </row>
    <row r="92" spans="1:2">
      <c r="A92" s="172" t="s">
        <v>196</v>
      </c>
      <c r="B92" s="167">
        <v>0</v>
      </c>
    </row>
    <row r="93" spans="1:2">
      <c r="A93" s="172" t="s">
        <v>1601</v>
      </c>
      <c r="B93" s="167">
        <v>0</v>
      </c>
    </row>
    <row r="94" spans="1:2">
      <c r="A94" s="169" t="s">
        <v>1602</v>
      </c>
      <c r="B94" s="167">
        <v>0</v>
      </c>
    </row>
    <row r="95" spans="1:2">
      <c r="A95" s="169" t="s">
        <v>1603</v>
      </c>
      <c r="B95" s="167">
        <v>0</v>
      </c>
    </row>
    <row r="97" spans="1:2">
      <c r="A97" s="168" t="s">
        <v>1584</v>
      </c>
      <c r="B97" t="s">
        <v>1585</v>
      </c>
    </row>
    <row r="98" spans="1:2">
      <c r="A98" s="169" t="s">
        <v>151</v>
      </c>
      <c r="B98">
        <v>0</v>
      </c>
    </row>
    <row r="99" spans="1:2">
      <c r="A99" s="169" t="s">
        <v>111</v>
      </c>
      <c r="B99">
        <v>0</v>
      </c>
    </row>
    <row r="100" spans="1:2">
      <c r="A100" s="169" t="s">
        <v>88</v>
      </c>
      <c r="B100">
        <v>0</v>
      </c>
    </row>
    <row r="101" spans="1:2">
      <c r="A101" s="169" t="s">
        <v>101</v>
      </c>
      <c r="B101">
        <v>0</v>
      </c>
    </row>
    <row r="102" spans="1:2">
      <c r="A102" s="169" t="s">
        <v>243</v>
      </c>
      <c r="B102">
        <v>0</v>
      </c>
    </row>
    <row r="103" spans="1:2">
      <c r="A103" s="169" t="s">
        <v>74</v>
      </c>
      <c r="B103">
        <v>0</v>
      </c>
    </row>
    <row r="104" spans="1:2">
      <c r="A104" s="169" t="s">
        <v>125</v>
      </c>
      <c r="B104">
        <v>0</v>
      </c>
    </row>
    <row r="105" spans="1:2">
      <c r="A105" s="169" t="s">
        <v>188</v>
      </c>
      <c r="B105">
        <v>0</v>
      </c>
    </row>
    <row r="106" spans="1:2">
      <c r="A106" s="169" t="s">
        <v>1602</v>
      </c>
    </row>
    <row r="107" spans="1:2">
      <c r="A107" s="169" t="s">
        <v>1603</v>
      </c>
      <c r="B107">
        <v>0</v>
      </c>
    </row>
  </sheetData>
  <pageMargins left="0.7" right="0.7" top="0.75" bottom="0.75" header="0.3" footer="0.3"/>
  <pageSetup orientation="portrait"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D4C84-C8CB-4D93-8E16-FC6A4C0BCD39}">
  <dimension ref="A1:P63"/>
  <sheetViews>
    <sheetView topLeftCell="C48" zoomScale="40" zoomScaleNormal="58" workbookViewId="0">
      <selection activeCell="M49" sqref="M49"/>
    </sheetView>
  </sheetViews>
  <sheetFormatPr defaultColWidth="11.42578125" defaultRowHeight="14.45"/>
  <cols>
    <col min="1" max="1" width="5" customWidth="1"/>
    <col min="2" max="2" width="23.5703125" customWidth="1"/>
    <col min="3" max="3" width="31.140625" customWidth="1"/>
    <col min="4" max="4" width="18.140625" customWidth="1"/>
    <col min="5" max="12" width="26" customWidth="1"/>
    <col min="13" max="14" width="26" style="133" customWidth="1"/>
    <col min="15" max="15" width="25.42578125" customWidth="1"/>
    <col min="16" max="16" width="21.5703125" customWidth="1"/>
  </cols>
  <sheetData>
    <row r="1" spans="1:16" ht="22.5" customHeight="1">
      <c r="A1" s="469" t="s">
        <v>57</v>
      </c>
      <c r="B1" s="445" t="s">
        <v>58</v>
      </c>
      <c r="C1" s="445" t="s">
        <v>59</v>
      </c>
      <c r="D1" s="445" t="s">
        <v>60</v>
      </c>
      <c r="E1" s="445" t="s">
        <v>61</v>
      </c>
      <c r="F1" s="445" t="s">
        <v>62</v>
      </c>
      <c r="G1" s="445" t="s">
        <v>63</v>
      </c>
      <c r="H1" s="445" t="s">
        <v>64</v>
      </c>
      <c r="I1" s="469" t="s">
        <v>65</v>
      </c>
      <c r="J1" s="469" t="s">
        <v>66</v>
      </c>
      <c r="K1" s="469" t="s">
        <v>67</v>
      </c>
      <c r="L1" s="469" t="s">
        <v>68</v>
      </c>
      <c r="M1" s="473" t="s">
        <v>69</v>
      </c>
      <c r="N1" s="471" t="s">
        <v>70</v>
      </c>
      <c r="O1" s="446" t="s">
        <v>71</v>
      </c>
      <c r="P1" s="549" t="s">
        <v>1604</v>
      </c>
    </row>
    <row r="2" spans="1:16" ht="22.5" customHeight="1" thickBot="1">
      <c r="A2" s="470"/>
      <c r="B2" s="445"/>
      <c r="C2" s="445"/>
      <c r="D2" s="445"/>
      <c r="E2" s="445"/>
      <c r="F2" s="445"/>
      <c r="G2" s="445"/>
      <c r="H2" s="445"/>
      <c r="I2" s="470"/>
      <c r="J2" s="470"/>
      <c r="K2" s="470"/>
      <c r="L2" s="470"/>
      <c r="M2" s="472"/>
      <c r="N2" s="472"/>
      <c r="O2" s="447"/>
      <c r="P2" s="550"/>
    </row>
    <row r="3" spans="1:16" ht="182.1" customHeight="1" thickBot="1">
      <c r="A3" s="351">
        <v>1</v>
      </c>
      <c r="B3" s="351" t="s">
        <v>73</v>
      </c>
      <c r="C3" s="351" t="s">
        <v>74</v>
      </c>
      <c r="D3" s="351" t="s">
        <v>75</v>
      </c>
      <c r="E3" s="351" t="s">
        <v>75</v>
      </c>
      <c r="F3" s="366" t="s">
        <v>76</v>
      </c>
      <c r="G3" s="351" t="s">
        <v>77</v>
      </c>
      <c r="H3" s="351" t="s">
        <v>78</v>
      </c>
      <c r="I3" s="351" t="s">
        <v>79</v>
      </c>
      <c r="J3" s="351" t="s">
        <v>80</v>
      </c>
      <c r="K3" s="363" t="s">
        <v>81</v>
      </c>
      <c r="L3" s="363" t="s">
        <v>82</v>
      </c>
      <c r="M3" s="370">
        <v>44621</v>
      </c>
      <c r="N3" s="370">
        <v>44926</v>
      </c>
      <c r="O3" s="116" t="s">
        <v>83</v>
      </c>
      <c r="P3" s="118">
        <f>'01. PIAA'!Q12</f>
        <v>0</v>
      </c>
    </row>
    <row r="4" spans="1:16" ht="182.1" customHeight="1" thickBot="1">
      <c r="A4" s="351">
        <v>2</v>
      </c>
      <c r="B4" s="351" t="s">
        <v>73</v>
      </c>
      <c r="C4" s="351" t="s">
        <v>74</v>
      </c>
      <c r="D4" s="351" t="s">
        <v>75</v>
      </c>
      <c r="E4" s="351" t="s">
        <v>75</v>
      </c>
      <c r="F4" s="366" t="s">
        <v>76</v>
      </c>
      <c r="G4" s="351" t="s">
        <v>77</v>
      </c>
      <c r="H4" s="351" t="s">
        <v>78</v>
      </c>
      <c r="I4" s="351" t="s">
        <v>86</v>
      </c>
      <c r="J4" s="351" t="s">
        <v>87</v>
      </c>
      <c r="K4" s="363" t="s">
        <v>81</v>
      </c>
      <c r="L4" s="363" t="s">
        <v>82</v>
      </c>
      <c r="M4" s="370">
        <v>44621</v>
      </c>
      <c r="N4" s="370">
        <v>44926</v>
      </c>
      <c r="O4" s="116" t="s">
        <v>83</v>
      </c>
      <c r="P4" s="118">
        <f>'01. PIAA'!Q14</f>
        <v>0</v>
      </c>
    </row>
    <row r="5" spans="1:16" ht="182.1" customHeight="1" thickBot="1">
      <c r="A5" s="351">
        <v>3</v>
      </c>
      <c r="B5" s="351" t="s">
        <v>73</v>
      </c>
      <c r="C5" s="351" t="s">
        <v>88</v>
      </c>
      <c r="D5" s="351" t="s">
        <v>89</v>
      </c>
      <c r="E5" s="351" t="s">
        <v>89</v>
      </c>
      <c r="F5" s="366" t="s">
        <v>76</v>
      </c>
      <c r="G5" s="351" t="s">
        <v>90</v>
      </c>
      <c r="H5" s="351" t="s">
        <v>91</v>
      </c>
      <c r="I5" s="351" t="s">
        <v>92</v>
      </c>
      <c r="J5" s="351" t="s">
        <v>93</v>
      </c>
      <c r="K5" s="351" t="s">
        <v>81</v>
      </c>
      <c r="L5" s="351" t="s">
        <v>82</v>
      </c>
      <c r="M5" s="370">
        <v>44713</v>
      </c>
      <c r="N5" s="370">
        <v>44895</v>
      </c>
      <c r="O5" s="116" t="s">
        <v>83</v>
      </c>
      <c r="P5" s="118">
        <f>'01. PIAA'!Q16</f>
        <v>0.75</v>
      </c>
    </row>
    <row r="6" spans="1:16" ht="182.1" customHeight="1" thickBot="1">
      <c r="A6" s="351">
        <v>4</v>
      </c>
      <c r="B6" s="351" t="s">
        <v>73</v>
      </c>
      <c r="C6" s="351" t="s">
        <v>88</v>
      </c>
      <c r="D6" s="351" t="s">
        <v>89</v>
      </c>
      <c r="E6" s="351" t="s">
        <v>89</v>
      </c>
      <c r="F6" s="366" t="s">
        <v>76</v>
      </c>
      <c r="G6" s="351" t="s">
        <v>90</v>
      </c>
      <c r="H6" s="351" t="s">
        <v>91</v>
      </c>
      <c r="I6" s="351" t="s">
        <v>95</v>
      </c>
      <c r="J6" s="351" t="s">
        <v>96</v>
      </c>
      <c r="K6" s="351" t="s">
        <v>81</v>
      </c>
      <c r="L6" s="351" t="s">
        <v>82</v>
      </c>
      <c r="M6" s="370">
        <v>44593</v>
      </c>
      <c r="N6" s="370">
        <v>44926</v>
      </c>
      <c r="O6" s="116" t="s">
        <v>83</v>
      </c>
      <c r="P6" s="118">
        <f>'01. PIAA'!Q18</f>
        <v>0.5</v>
      </c>
    </row>
    <row r="7" spans="1:16" ht="182.1" customHeight="1" thickBot="1">
      <c r="A7" s="351">
        <v>5</v>
      </c>
      <c r="B7" s="351" t="s">
        <v>73</v>
      </c>
      <c r="C7" s="351" t="s">
        <v>88</v>
      </c>
      <c r="D7" s="351" t="s">
        <v>89</v>
      </c>
      <c r="E7" s="351" t="s">
        <v>89</v>
      </c>
      <c r="F7" s="366" t="s">
        <v>76</v>
      </c>
      <c r="G7" s="351" t="s">
        <v>90</v>
      </c>
      <c r="H7" s="351" t="s">
        <v>91</v>
      </c>
      <c r="I7" s="351" t="s">
        <v>99</v>
      </c>
      <c r="J7" s="351" t="s">
        <v>99</v>
      </c>
      <c r="K7" s="351" t="s">
        <v>81</v>
      </c>
      <c r="L7" s="351" t="s">
        <v>82</v>
      </c>
      <c r="M7" s="353">
        <v>44713</v>
      </c>
      <c r="N7" s="353">
        <v>44895</v>
      </c>
      <c r="O7" s="116" t="s">
        <v>83</v>
      </c>
      <c r="P7" s="118">
        <f>'01. PIAA'!Q20</f>
        <v>0</v>
      </c>
    </row>
    <row r="8" spans="1:16" ht="182.1" customHeight="1" thickBot="1">
      <c r="A8" s="351">
        <v>6</v>
      </c>
      <c r="B8" s="351" t="s">
        <v>100</v>
      </c>
      <c r="C8" s="351" t="s">
        <v>101</v>
      </c>
      <c r="D8" s="351" t="s">
        <v>102</v>
      </c>
      <c r="E8" s="351" t="s">
        <v>103</v>
      </c>
      <c r="F8" s="366" t="s">
        <v>76</v>
      </c>
      <c r="G8" s="351" t="s">
        <v>104</v>
      </c>
      <c r="H8" s="351" t="s">
        <v>105</v>
      </c>
      <c r="I8" s="351" t="s">
        <v>106</v>
      </c>
      <c r="J8" s="351" t="s">
        <v>107</v>
      </c>
      <c r="K8" s="351" t="s">
        <v>81</v>
      </c>
      <c r="L8" s="351" t="s">
        <v>82</v>
      </c>
      <c r="M8" s="353">
        <v>44562</v>
      </c>
      <c r="N8" s="353">
        <v>44926</v>
      </c>
      <c r="O8" s="116" t="s">
        <v>83</v>
      </c>
      <c r="P8" s="118">
        <f>'01. PIAA'!Q22</f>
        <v>0.25</v>
      </c>
    </row>
    <row r="9" spans="1:16" ht="182.1" customHeight="1" thickBot="1">
      <c r="A9" s="351">
        <v>7</v>
      </c>
      <c r="B9" s="351" t="s">
        <v>110</v>
      </c>
      <c r="C9" s="351" t="s">
        <v>111</v>
      </c>
      <c r="D9" s="351" t="s">
        <v>112</v>
      </c>
      <c r="E9" s="351" t="s">
        <v>113</v>
      </c>
      <c r="F9" s="366" t="s">
        <v>76</v>
      </c>
      <c r="G9" s="351" t="s">
        <v>114</v>
      </c>
      <c r="H9" s="351" t="s">
        <v>115</v>
      </c>
      <c r="I9" s="351" t="s">
        <v>116</v>
      </c>
      <c r="J9" s="351" t="s">
        <v>116</v>
      </c>
      <c r="K9" s="351" t="s">
        <v>81</v>
      </c>
      <c r="L9" s="351" t="s">
        <v>82</v>
      </c>
      <c r="M9" s="353">
        <v>44682</v>
      </c>
      <c r="N9" s="353">
        <v>44926</v>
      </c>
      <c r="O9" s="116" t="s">
        <v>83</v>
      </c>
      <c r="P9" s="118">
        <f>'01. PIAA'!Q24</f>
        <v>0.41660000000000003</v>
      </c>
    </row>
    <row r="10" spans="1:16" ht="182.1" customHeight="1" thickBot="1">
      <c r="A10" s="351">
        <v>8</v>
      </c>
      <c r="B10" s="351" t="s">
        <v>110</v>
      </c>
      <c r="C10" s="351" t="s">
        <v>111</v>
      </c>
      <c r="D10" s="351" t="s">
        <v>112</v>
      </c>
      <c r="E10" s="351" t="s">
        <v>113</v>
      </c>
      <c r="F10" s="366" t="s">
        <v>76</v>
      </c>
      <c r="G10" s="351" t="s">
        <v>118</v>
      </c>
      <c r="H10" s="351" t="s">
        <v>115</v>
      </c>
      <c r="I10" s="351" t="s">
        <v>119</v>
      </c>
      <c r="J10" s="351" t="s">
        <v>120</v>
      </c>
      <c r="K10" s="351" t="s">
        <v>81</v>
      </c>
      <c r="L10" s="351" t="s">
        <v>82</v>
      </c>
      <c r="M10" s="353">
        <v>44562</v>
      </c>
      <c r="N10" s="353">
        <v>44926</v>
      </c>
      <c r="O10" s="116" t="s">
        <v>83</v>
      </c>
      <c r="P10" s="118">
        <f>'01. PIAA'!Q26</f>
        <v>0.25</v>
      </c>
    </row>
    <row r="11" spans="1:16" ht="182.1" customHeight="1" thickBot="1">
      <c r="A11" s="351">
        <v>9</v>
      </c>
      <c r="B11" s="351" t="s">
        <v>110</v>
      </c>
      <c r="C11" s="351" t="s">
        <v>111</v>
      </c>
      <c r="D11" s="351" t="s">
        <v>112</v>
      </c>
      <c r="E11" s="351" t="s">
        <v>113</v>
      </c>
      <c r="F11" s="366" t="s">
        <v>76</v>
      </c>
      <c r="G11" s="351" t="s">
        <v>90</v>
      </c>
      <c r="H11" s="351" t="s">
        <v>115</v>
      </c>
      <c r="I11" s="351" t="s">
        <v>122</v>
      </c>
      <c r="J11" s="351" t="s">
        <v>123</v>
      </c>
      <c r="K11" s="351" t="s">
        <v>81</v>
      </c>
      <c r="L11" s="351" t="s">
        <v>82</v>
      </c>
      <c r="M11" s="353">
        <v>44562</v>
      </c>
      <c r="N11" s="353">
        <v>44926</v>
      </c>
      <c r="O11" s="116" t="s">
        <v>83</v>
      </c>
      <c r="P11" s="118">
        <f>'01. PIAA'!Q28</f>
        <v>0</v>
      </c>
    </row>
    <row r="12" spans="1:16" ht="182.1" customHeight="1" thickBot="1">
      <c r="A12" s="351">
        <v>10</v>
      </c>
      <c r="B12" s="351" t="s">
        <v>110</v>
      </c>
      <c r="C12" s="351" t="s">
        <v>125</v>
      </c>
      <c r="D12" s="351" t="s">
        <v>102</v>
      </c>
      <c r="E12" s="351" t="s">
        <v>126</v>
      </c>
      <c r="F12" s="366" t="s">
        <v>76</v>
      </c>
      <c r="G12" s="351" t="s">
        <v>127</v>
      </c>
      <c r="H12" s="351" t="s">
        <v>128</v>
      </c>
      <c r="I12" s="351" t="s">
        <v>129</v>
      </c>
      <c r="J12" s="351" t="s">
        <v>130</v>
      </c>
      <c r="K12" s="351" t="s">
        <v>81</v>
      </c>
      <c r="L12" s="351" t="s">
        <v>82</v>
      </c>
      <c r="M12" s="353">
        <v>44713</v>
      </c>
      <c r="N12" s="353">
        <v>44916</v>
      </c>
      <c r="O12" s="116" t="s">
        <v>83</v>
      </c>
      <c r="P12" s="118">
        <f>'01. PIAA'!Q30</f>
        <v>0.25</v>
      </c>
    </row>
    <row r="13" spans="1:16" ht="182.1" customHeight="1" thickBot="1">
      <c r="A13" s="351">
        <v>11</v>
      </c>
      <c r="B13" s="351" t="s">
        <v>132</v>
      </c>
      <c r="C13" s="351" t="s">
        <v>125</v>
      </c>
      <c r="D13" s="351" t="s">
        <v>112</v>
      </c>
      <c r="E13" s="351" t="s">
        <v>133</v>
      </c>
      <c r="F13" s="366" t="s">
        <v>76</v>
      </c>
      <c r="G13" s="351" t="s">
        <v>134</v>
      </c>
      <c r="H13" s="351" t="s">
        <v>135</v>
      </c>
      <c r="I13" s="351" t="s">
        <v>136</v>
      </c>
      <c r="J13" s="351" t="s">
        <v>137</v>
      </c>
      <c r="K13" s="351" t="s">
        <v>81</v>
      </c>
      <c r="L13" s="351" t="s">
        <v>82</v>
      </c>
      <c r="M13" s="353">
        <v>44621</v>
      </c>
      <c r="N13" s="353">
        <v>44926</v>
      </c>
      <c r="O13" s="116" t="s">
        <v>83</v>
      </c>
      <c r="P13" s="118">
        <f>'01. PIAA'!Q32</f>
        <v>0</v>
      </c>
    </row>
    <row r="14" spans="1:16" ht="182.1" customHeight="1" thickBot="1">
      <c r="A14" s="351">
        <v>12</v>
      </c>
      <c r="B14" s="351" t="s">
        <v>132</v>
      </c>
      <c r="C14" s="351" t="s">
        <v>125</v>
      </c>
      <c r="D14" s="351" t="s">
        <v>112</v>
      </c>
      <c r="E14" s="351" t="s">
        <v>133</v>
      </c>
      <c r="F14" s="366" t="s">
        <v>76</v>
      </c>
      <c r="G14" s="351" t="s">
        <v>134</v>
      </c>
      <c r="H14" s="351" t="s">
        <v>135</v>
      </c>
      <c r="I14" s="351" t="s">
        <v>138</v>
      </c>
      <c r="J14" s="351" t="s">
        <v>139</v>
      </c>
      <c r="K14" s="351" t="s">
        <v>81</v>
      </c>
      <c r="L14" s="351" t="s">
        <v>82</v>
      </c>
      <c r="M14" s="353">
        <v>44562</v>
      </c>
      <c r="N14" s="353">
        <v>44926</v>
      </c>
      <c r="O14" s="116" t="s">
        <v>83</v>
      </c>
      <c r="P14" s="118">
        <f>'01. PIAA'!Q34</f>
        <v>0</v>
      </c>
    </row>
    <row r="15" spans="1:16" ht="106.5" customHeight="1" thickBot="1">
      <c r="A15" s="351">
        <v>13</v>
      </c>
      <c r="B15" s="351" t="s">
        <v>150</v>
      </c>
      <c r="C15" s="351" t="s">
        <v>151</v>
      </c>
      <c r="D15" s="351" t="s">
        <v>102</v>
      </c>
      <c r="E15" s="351" t="s">
        <v>152</v>
      </c>
      <c r="F15" s="352" t="s">
        <v>141</v>
      </c>
      <c r="G15" s="351" t="s">
        <v>153</v>
      </c>
      <c r="H15" s="351" t="s">
        <v>154</v>
      </c>
      <c r="I15" s="351" t="s">
        <v>155</v>
      </c>
      <c r="J15" s="351" t="s">
        <v>156</v>
      </c>
      <c r="K15" s="365">
        <v>950000000</v>
      </c>
      <c r="L15" s="351" t="s">
        <v>82</v>
      </c>
      <c r="M15" s="353">
        <v>44835</v>
      </c>
      <c r="N15" s="353">
        <v>44926</v>
      </c>
      <c r="O15" s="116" t="s">
        <v>83</v>
      </c>
      <c r="P15" s="118">
        <f>'01. PIAA'!Q40</f>
        <v>0</v>
      </c>
    </row>
    <row r="16" spans="1:16" ht="129.6" customHeight="1" thickBot="1">
      <c r="A16" s="351">
        <v>14</v>
      </c>
      <c r="B16" s="351" t="s">
        <v>150</v>
      </c>
      <c r="C16" s="351" t="s">
        <v>151</v>
      </c>
      <c r="D16" s="351" t="s">
        <v>102</v>
      </c>
      <c r="E16" s="351" t="s">
        <v>152</v>
      </c>
      <c r="F16" s="352" t="s">
        <v>141</v>
      </c>
      <c r="G16" s="351" t="s">
        <v>157</v>
      </c>
      <c r="H16" s="351" t="s">
        <v>158</v>
      </c>
      <c r="I16" s="351" t="s">
        <v>159</v>
      </c>
      <c r="J16" s="351" t="s">
        <v>160</v>
      </c>
      <c r="K16" s="351" t="s">
        <v>81</v>
      </c>
      <c r="L16" s="351" t="s">
        <v>82</v>
      </c>
      <c r="M16" s="353">
        <v>44562</v>
      </c>
      <c r="N16" s="353">
        <v>44926</v>
      </c>
      <c r="O16" s="116" t="s">
        <v>83</v>
      </c>
      <c r="P16" s="118">
        <f>'01. PIAA'!Q42</f>
        <v>0</v>
      </c>
    </row>
    <row r="17" spans="1:16" ht="75" customHeight="1" thickBot="1">
      <c r="A17" s="351">
        <v>15</v>
      </c>
      <c r="B17" s="351" t="s">
        <v>150</v>
      </c>
      <c r="C17" s="351" t="s">
        <v>151</v>
      </c>
      <c r="D17" s="351" t="s">
        <v>102</v>
      </c>
      <c r="E17" s="351" t="s">
        <v>152</v>
      </c>
      <c r="F17" s="352" t="s">
        <v>141</v>
      </c>
      <c r="G17" s="351" t="s">
        <v>153</v>
      </c>
      <c r="H17" s="351" t="s">
        <v>161</v>
      </c>
      <c r="I17" s="351" t="s">
        <v>162</v>
      </c>
      <c r="J17" s="351" t="s">
        <v>156</v>
      </c>
      <c r="K17" s="351" t="s">
        <v>81</v>
      </c>
      <c r="L17" s="351" t="s">
        <v>82</v>
      </c>
      <c r="M17" s="353">
        <v>44805</v>
      </c>
      <c r="N17" s="353">
        <v>44926</v>
      </c>
      <c r="O17" s="116" t="s">
        <v>83</v>
      </c>
      <c r="P17" s="118">
        <f>'01. PIAA'!Q44</f>
        <v>0</v>
      </c>
    </row>
    <row r="18" spans="1:16" ht="75" customHeight="1" thickBot="1">
      <c r="A18" s="351">
        <v>16</v>
      </c>
      <c r="B18" s="351" t="s">
        <v>73</v>
      </c>
      <c r="C18" s="351" t="s">
        <v>88</v>
      </c>
      <c r="D18" s="351" t="s">
        <v>89</v>
      </c>
      <c r="E18" s="351" t="s">
        <v>89</v>
      </c>
      <c r="F18" s="352" t="s">
        <v>141</v>
      </c>
      <c r="G18" s="351" t="s">
        <v>90</v>
      </c>
      <c r="H18" s="351" t="s">
        <v>163</v>
      </c>
      <c r="I18" s="351" t="s">
        <v>164</v>
      </c>
      <c r="J18" s="351" t="s">
        <v>165</v>
      </c>
      <c r="K18" s="351" t="s">
        <v>81</v>
      </c>
      <c r="L18" s="351" t="s">
        <v>82</v>
      </c>
      <c r="M18" s="353">
        <v>44593</v>
      </c>
      <c r="N18" s="353">
        <v>44926</v>
      </c>
      <c r="O18" s="116" t="s">
        <v>83</v>
      </c>
      <c r="P18" s="118">
        <f>'01. PIAA'!Q46</f>
        <v>0</v>
      </c>
    </row>
    <row r="19" spans="1:16" ht="182.1" customHeight="1" thickBot="1">
      <c r="A19" s="351">
        <v>17</v>
      </c>
      <c r="B19" s="351" t="s">
        <v>73</v>
      </c>
      <c r="C19" s="351" t="s">
        <v>88</v>
      </c>
      <c r="D19" s="351" t="s">
        <v>89</v>
      </c>
      <c r="E19" s="351" t="s">
        <v>89</v>
      </c>
      <c r="F19" s="352" t="s">
        <v>141</v>
      </c>
      <c r="G19" s="351" t="s">
        <v>90</v>
      </c>
      <c r="H19" s="351" t="s">
        <v>167</v>
      </c>
      <c r="I19" s="351" t="s">
        <v>168</v>
      </c>
      <c r="J19" s="351" t="s">
        <v>169</v>
      </c>
      <c r="K19" s="351" t="s">
        <v>81</v>
      </c>
      <c r="L19" s="351" t="s">
        <v>82</v>
      </c>
      <c r="M19" s="353">
        <v>44593</v>
      </c>
      <c r="N19" s="353">
        <v>44926</v>
      </c>
      <c r="O19" s="116" t="s">
        <v>83</v>
      </c>
      <c r="P19" s="118">
        <f>'01. PIAA'!Q48</f>
        <v>0</v>
      </c>
    </row>
    <row r="20" spans="1:16" ht="182.1" customHeight="1" thickBot="1">
      <c r="A20" s="351">
        <v>18</v>
      </c>
      <c r="B20" s="351" t="s">
        <v>73</v>
      </c>
      <c r="C20" s="351" t="s">
        <v>88</v>
      </c>
      <c r="D20" s="351" t="s">
        <v>89</v>
      </c>
      <c r="E20" s="351" t="s">
        <v>89</v>
      </c>
      <c r="F20" s="352" t="s">
        <v>141</v>
      </c>
      <c r="G20" s="351" t="s">
        <v>90</v>
      </c>
      <c r="H20" s="351" t="s">
        <v>1605</v>
      </c>
      <c r="I20" s="351" t="s">
        <v>1589</v>
      </c>
      <c r="J20" s="351" t="s">
        <v>185</v>
      </c>
      <c r="K20" s="351" t="s">
        <v>81</v>
      </c>
      <c r="L20" s="351" t="s">
        <v>82</v>
      </c>
      <c r="M20" s="353">
        <v>44593</v>
      </c>
      <c r="N20" s="353">
        <v>44926</v>
      </c>
      <c r="O20" s="116" t="s">
        <v>83</v>
      </c>
      <c r="P20" s="118" t="e">
        <f>'01. PIAA'!#REF!</f>
        <v>#REF!</v>
      </c>
    </row>
    <row r="21" spans="1:16" ht="168" customHeight="1" thickBot="1">
      <c r="A21" s="351">
        <v>19</v>
      </c>
      <c r="B21" s="351" t="s">
        <v>100</v>
      </c>
      <c r="C21" s="351" t="s">
        <v>101</v>
      </c>
      <c r="D21" s="351" t="s">
        <v>112</v>
      </c>
      <c r="E21" s="351" t="s">
        <v>171</v>
      </c>
      <c r="F21" s="352" t="s">
        <v>141</v>
      </c>
      <c r="G21" s="351" t="s">
        <v>172</v>
      </c>
      <c r="H21" s="351" t="s">
        <v>173</v>
      </c>
      <c r="I21" s="351" t="s">
        <v>174</v>
      </c>
      <c r="J21" s="351" t="s">
        <v>175</v>
      </c>
      <c r="K21" s="351" t="s">
        <v>81</v>
      </c>
      <c r="L21" s="351" t="s">
        <v>82</v>
      </c>
      <c r="M21" s="353">
        <v>44805</v>
      </c>
      <c r="N21" s="353">
        <v>44926</v>
      </c>
      <c r="O21" s="116" t="s">
        <v>83</v>
      </c>
      <c r="P21" s="118">
        <f>'01. PIAA'!Q50</f>
        <v>0</v>
      </c>
    </row>
    <row r="22" spans="1:16" ht="182.1" customHeight="1" thickBot="1">
      <c r="A22" s="351">
        <v>20</v>
      </c>
      <c r="B22" s="351" t="s">
        <v>100</v>
      </c>
      <c r="C22" s="351" t="s">
        <v>101</v>
      </c>
      <c r="D22" s="351" t="s">
        <v>112</v>
      </c>
      <c r="E22" s="351" t="s">
        <v>89</v>
      </c>
      <c r="F22" s="352" t="s">
        <v>141</v>
      </c>
      <c r="G22" s="351" t="s">
        <v>90</v>
      </c>
      <c r="H22" s="351" t="s">
        <v>176</v>
      </c>
      <c r="I22" s="351" t="s">
        <v>177</v>
      </c>
      <c r="J22" s="351" t="s">
        <v>178</v>
      </c>
      <c r="K22" s="351" t="s">
        <v>179</v>
      </c>
      <c r="L22" s="351" t="s">
        <v>82</v>
      </c>
      <c r="M22" s="353">
        <v>44593</v>
      </c>
      <c r="N22" s="353">
        <v>44926</v>
      </c>
      <c r="O22" s="116" t="s">
        <v>83</v>
      </c>
      <c r="P22" s="118">
        <f>'01. PIAA'!Q52</f>
        <v>7.0000000000000007E-2</v>
      </c>
    </row>
    <row r="23" spans="1:16" ht="182.1" customHeight="1" thickBot="1">
      <c r="A23" s="351">
        <v>21</v>
      </c>
      <c r="B23" s="351" t="s">
        <v>100</v>
      </c>
      <c r="C23" s="351" t="s">
        <v>101</v>
      </c>
      <c r="D23" s="351" t="s">
        <v>112</v>
      </c>
      <c r="E23" s="351" t="s">
        <v>181</v>
      </c>
      <c r="F23" s="352" t="s">
        <v>141</v>
      </c>
      <c r="G23" s="351" t="s">
        <v>90</v>
      </c>
      <c r="H23" s="351" t="s">
        <v>183</v>
      </c>
      <c r="I23" s="351" t="s">
        <v>1606</v>
      </c>
      <c r="J23" s="351" t="s">
        <v>185</v>
      </c>
      <c r="K23" s="351" t="s">
        <v>81</v>
      </c>
      <c r="L23" s="351" t="s">
        <v>82</v>
      </c>
      <c r="M23" s="353">
        <v>44593</v>
      </c>
      <c r="N23" s="353">
        <v>44926</v>
      </c>
      <c r="O23" s="116" t="s">
        <v>83</v>
      </c>
      <c r="P23" s="118">
        <f>'01. PIAA'!Q54</f>
        <v>0.5</v>
      </c>
    </row>
    <row r="24" spans="1:16" ht="182.1" customHeight="1" thickBot="1">
      <c r="A24" s="351">
        <v>22</v>
      </c>
      <c r="B24" s="351" t="s">
        <v>150</v>
      </c>
      <c r="C24" s="351" t="s">
        <v>188</v>
      </c>
      <c r="D24" s="351" t="s">
        <v>112</v>
      </c>
      <c r="E24" s="351" t="s">
        <v>181</v>
      </c>
      <c r="F24" s="352" t="s">
        <v>141</v>
      </c>
      <c r="G24" s="351" t="s">
        <v>189</v>
      </c>
      <c r="H24" s="351" t="s">
        <v>190</v>
      </c>
      <c r="I24" s="351" t="s">
        <v>1601</v>
      </c>
      <c r="J24" s="351" t="s">
        <v>1607</v>
      </c>
      <c r="K24" s="351" t="s">
        <v>81</v>
      </c>
      <c r="L24" s="351" t="s">
        <v>82</v>
      </c>
      <c r="M24" s="353">
        <v>44562</v>
      </c>
      <c r="N24" s="353">
        <v>44926</v>
      </c>
      <c r="O24" s="116" t="s">
        <v>83</v>
      </c>
      <c r="P24" s="118">
        <f>'01. PIAA'!Q56</f>
        <v>0.25</v>
      </c>
    </row>
    <row r="25" spans="1:16" ht="182.1" customHeight="1" thickBot="1">
      <c r="A25" s="351">
        <v>23</v>
      </c>
      <c r="B25" s="351" t="s">
        <v>150</v>
      </c>
      <c r="C25" s="351" t="s">
        <v>188</v>
      </c>
      <c r="D25" s="351" t="s">
        <v>112</v>
      </c>
      <c r="E25" s="351" t="s">
        <v>181</v>
      </c>
      <c r="F25" s="352" t="s">
        <v>141</v>
      </c>
      <c r="G25" s="351" t="s">
        <v>194</v>
      </c>
      <c r="H25" s="351" t="s">
        <v>195</v>
      </c>
      <c r="I25" s="351" t="s">
        <v>196</v>
      </c>
      <c r="J25" s="351" t="s">
        <v>197</v>
      </c>
      <c r="K25" s="351" t="s">
        <v>81</v>
      </c>
      <c r="L25" s="351" t="s">
        <v>82</v>
      </c>
      <c r="M25" s="353">
        <v>44593</v>
      </c>
      <c r="N25" s="353">
        <v>44926</v>
      </c>
      <c r="O25" s="116" t="s">
        <v>83</v>
      </c>
      <c r="P25" s="118">
        <f>'01. PIAA'!Q58</f>
        <v>0.498</v>
      </c>
    </row>
    <row r="26" spans="1:16" ht="182.1" customHeight="1" thickBot="1">
      <c r="A26" s="351">
        <v>24</v>
      </c>
      <c r="B26" s="351" t="s">
        <v>150</v>
      </c>
      <c r="C26" s="351" t="s">
        <v>188</v>
      </c>
      <c r="D26" s="351" t="s">
        <v>112</v>
      </c>
      <c r="E26" s="351" t="s">
        <v>181</v>
      </c>
      <c r="F26" s="352" t="s">
        <v>141</v>
      </c>
      <c r="G26" s="351" t="s">
        <v>200</v>
      </c>
      <c r="H26" s="351" t="s">
        <v>201</v>
      </c>
      <c r="I26" s="351" t="s">
        <v>202</v>
      </c>
      <c r="J26" s="351" t="s">
        <v>203</v>
      </c>
      <c r="K26" s="351" t="s">
        <v>81</v>
      </c>
      <c r="L26" s="351" t="s">
        <v>82</v>
      </c>
      <c r="M26" s="353">
        <v>44562</v>
      </c>
      <c r="N26" s="353">
        <v>44926</v>
      </c>
      <c r="O26" s="116" t="s">
        <v>83</v>
      </c>
      <c r="P26" s="118">
        <f>'01. PIAA'!Q60</f>
        <v>0.5</v>
      </c>
    </row>
    <row r="27" spans="1:16" ht="182.1" customHeight="1" thickBot="1">
      <c r="A27" s="351">
        <v>25</v>
      </c>
      <c r="B27" s="351" t="s">
        <v>110</v>
      </c>
      <c r="C27" s="351" t="s">
        <v>111</v>
      </c>
      <c r="D27" s="351" t="s">
        <v>206</v>
      </c>
      <c r="E27" s="351" t="s">
        <v>207</v>
      </c>
      <c r="F27" s="352" t="s">
        <v>141</v>
      </c>
      <c r="G27" s="351" t="s">
        <v>208</v>
      </c>
      <c r="H27" s="351" t="s">
        <v>209</v>
      </c>
      <c r="I27" s="351" t="s">
        <v>210</v>
      </c>
      <c r="J27" s="351" t="s">
        <v>211</v>
      </c>
      <c r="K27" s="351" t="s">
        <v>212</v>
      </c>
      <c r="L27" s="351" t="s">
        <v>82</v>
      </c>
      <c r="M27" s="353">
        <v>44562</v>
      </c>
      <c r="N27" s="353">
        <v>44926</v>
      </c>
      <c r="O27" s="116" t="s">
        <v>83</v>
      </c>
      <c r="P27" s="118">
        <f>'01. PIAA'!Q62</f>
        <v>0.24299999999999999</v>
      </c>
    </row>
    <row r="28" spans="1:16" ht="182.1" customHeight="1" thickBot="1">
      <c r="A28" s="351">
        <v>26</v>
      </c>
      <c r="B28" s="351" t="s">
        <v>110</v>
      </c>
      <c r="C28" s="351" t="s">
        <v>111</v>
      </c>
      <c r="D28" s="351" t="s">
        <v>206</v>
      </c>
      <c r="E28" s="351" t="s">
        <v>207</v>
      </c>
      <c r="F28" s="352" t="s">
        <v>141</v>
      </c>
      <c r="G28" s="351" t="s">
        <v>214</v>
      </c>
      <c r="H28" s="351" t="s">
        <v>215</v>
      </c>
      <c r="I28" s="351" t="s">
        <v>216</v>
      </c>
      <c r="J28" s="351" t="s">
        <v>217</v>
      </c>
      <c r="K28" s="351" t="s">
        <v>81</v>
      </c>
      <c r="L28" s="351" t="s">
        <v>82</v>
      </c>
      <c r="M28" s="353">
        <v>44562</v>
      </c>
      <c r="N28" s="353">
        <v>44926</v>
      </c>
      <c r="O28" s="116" t="s">
        <v>83</v>
      </c>
      <c r="P28" s="118">
        <f>'01. PIAA'!Q64</f>
        <v>0.25</v>
      </c>
    </row>
    <row r="29" spans="1:16" ht="182.1" customHeight="1" thickBot="1">
      <c r="A29" s="351">
        <v>27</v>
      </c>
      <c r="B29" s="351" t="s">
        <v>110</v>
      </c>
      <c r="C29" s="351" t="s">
        <v>111</v>
      </c>
      <c r="D29" s="351" t="s">
        <v>206</v>
      </c>
      <c r="E29" s="351" t="s">
        <v>207</v>
      </c>
      <c r="F29" s="352" t="s">
        <v>141</v>
      </c>
      <c r="G29" s="351" t="s">
        <v>214</v>
      </c>
      <c r="H29" s="351" t="s">
        <v>219</v>
      </c>
      <c r="I29" s="351" t="s">
        <v>220</v>
      </c>
      <c r="J29" s="351" t="s">
        <v>221</v>
      </c>
      <c r="K29" s="351" t="s">
        <v>81</v>
      </c>
      <c r="L29" s="351" t="s">
        <v>82</v>
      </c>
      <c r="M29" s="353">
        <v>44562</v>
      </c>
      <c r="N29" s="353">
        <v>44926</v>
      </c>
      <c r="O29" s="116" t="s">
        <v>83</v>
      </c>
      <c r="P29" s="118">
        <f>'01. PIAA'!Q66</f>
        <v>0.25</v>
      </c>
    </row>
    <row r="30" spans="1:16" ht="182.1" customHeight="1" thickBot="1">
      <c r="A30" s="351">
        <v>28</v>
      </c>
      <c r="B30" s="351" t="s">
        <v>110</v>
      </c>
      <c r="C30" s="351" t="s">
        <v>111</v>
      </c>
      <c r="D30" s="351" t="s">
        <v>206</v>
      </c>
      <c r="E30" s="351" t="s">
        <v>207</v>
      </c>
      <c r="F30" s="352" t="s">
        <v>141</v>
      </c>
      <c r="G30" s="351" t="s">
        <v>223</v>
      </c>
      <c r="H30" s="351" t="s">
        <v>224</v>
      </c>
      <c r="I30" s="351" t="s">
        <v>225</v>
      </c>
      <c r="J30" s="351" t="s">
        <v>226</v>
      </c>
      <c r="K30" s="351" t="s">
        <v>81</v>
      </c>
      <c r="L30" s="351" t="s">
        <v>82</v>
      </c>
      <c r="M30" s="353">
        <v>44562</v>
      </c>
      <c r="N30" s="353">
        <v>44926</v>
      </c>
      <c r="O30" s="116" t="s">
        <v>83</v>
      </c>
      <c r="P30" s="118">
        <f>'01. PIAA'!Q68</f>
        <v>0</v>
      </c>
    </row>
    <row r="31" spans="1:16" ht="182.1" customHeight="1" thickBot="1">
      <c r="A31" s="351">
        <v>29</v>
      </c>
      <c r="B31" s="351" t="s">
        <v>110</v>
      </c>
      <c r="C31" s="351" t="s">
        <v>111</v>
      </c>
      <c r="D31" s="351" t="s">
        <v>206</v>
      </c>
      <c r="E31" s="351" t="s">
        <v>207</v>
      </c>
      <c r="F31" s="352" t="s">
        <v>141</v>
      </c>
      <c r="G31" s="351" t="s">
        <v>227</v>
      </c>
      <c r="H31" s="351" t="s">
        <v>228</v>
      </c>
      <c r="I31" s="351" t="s">
        <v>229</v>
      </c>
      <c r="J31" s="351" t="s">
        <v>230</v>
      </c>
      <c r="K31" s="364">
        <v>546073190726</v>
      </c>
      <c r="L31" s="351" t="s">
        <v>82</v>
      </c>
      <c r="M31" s="353">
        <v>44562</v>
      </c>
      <c r="N31" s="353">
        <v>44926</v>
      </c>
      <c r="O31" s="116" t="s">
        <v>83</v>
      </c>
      <c r="P31" s="118">
        <f>'01. PIAA'!Q70</f>
        <v>1</v>
      </c>
    </row>
    <row r="32" spans="1:16" ht="182.1" customHeight="1" thickBot="1">
      <c r="A32" s="351">
        <v>30</v>
      </c>
      <c r="B32" s="351" t="s">
        <v>110</v>
      </c>
      <c r="C32" s="351" t="s">
        <v>111</v>
      </c>
      <c r="D32" s="351" t="s">
        <v>206</v>
      </c>
      <c r="E32" s="351" t="s">
        <v>207</v>
      </c>
      <c r="F32" s="352" t="s">
        <v>141</v>
      </c>
      <c r="G32" s="351" t="s">
        <v>232</v>
      </c>
      <c r="H32" s="351" t="s">
        <v>233</v>
      </c>
      <c r="I32" s="351" t="s">
        <v>234</v>
      </c>
      <c r="J32" s="351" t="s">
        <v>235</v>
      </c>
      <c r="K32" s="351" t="s">
        <v>81</v>
      </c>
      <c r="L32" s="351" t="s">
        <v>82</v>
      </c>
      <c r="M32" s="353">
        <v>44562</v>
      </c>
      <c r="N32" s="353">
        <v>44895</v>
      </c>
      <c r="O32" s="116" t="s">
        <v>83</v>
      </c>
      <c r="P32" s="118">
        <f>'01. PIAA'!Q72</f>
        <v>0.5</v>
      </c>
    </row>
    <row r="33" spans="1:16" ht="182.1" customHeight="1" thickBot="1">
      <c r="A33" s="351">
        <v>31</v>
      </c>
      <c r="B33" s="351" t="s">
        <v>110</v>
      </c>
      <c r="C33" s="351" t="s">
        <v>111</v>
      </c>
      <c r="D33" s="351" t="s">
        <v>206</v>
      </c>
      <c r="E33" s="351" t="s">
        <v>207</v>
      </c>
      <c r="F33" s="352" t="s">
        <v>141</v>
      </c>
      <c r="G33" s="351" t="s">
        <v>232</v>
      </c>
      <c r="H33" s="351" t="s">
        <v>238</v>
      </c>
      <c r="I33" s="351" t="s">
        <v>239</v>
      </c>
      <c r="J33" s="351" t="s">
        <v>240</v>
      </c>
      <c r="K33" s="351" t="s">
        <v>81</v>
      </c>
      <c r="L33" s="351" t="s">
        <v>82</v>
      </c>
      <c r="M33" s="353">
        <v>44562</v>
      </c>
      <c r="N33" s="353">
        <v>44925</v>
      </c>
      <c r="O33" s="116" t="s">
        <v>83</v>
      </c>
      <c r="P33" s="118">
        <f>'01. PIAA'!Q74</f>
        <v>0.5</v>
      </c>
    </row>
    <row r="34" spans="1:16" ht="108" customHeight="1" thickBot="1">
      <c r="A34" s="351">
        <v>32</v>
      </c>
      <c r="B34" s="351" t="s">
        <v>110</v>
      </c>
      <c r="C34" s="351" t="s">
        <v>243</v>
      </c>
      <c r="D34" s="351" t="s">
        <v>112</v>
      </c>
      <c r="E34" s="351" t="s">
        <v>113</v>
      </c>
      <c r="F34" s="352" t="s">
        <v>141</v>
      </c>
      <c r="G34" s="351" t="s">
        <v>157</v>
      </c>
      <c r="H34" s="351" t="s">
        <v>244</v>
      </c>
      <c r="I34" s="351" t="s">
        <v>245</v>
      </c>
      <c r="J34" s="351" t="s">
        <v>246</v>
      </c>
      <c r="K34" s="351" t="s">
        <v>81</v>
      </c>
      <c r="L34" s="351" t="s">
        <v>82</v>
      </c>
      <c r="M34" s="353">
        <v>44713</v>
      </c>
      <c r="N34" s="353">
        <v>44926</v>
      </c>
      <c r="O34" s="116" t="s">
        <v>83</v>
      </c>
      <c r="P34" s="118">
        <f>'01. PIAA'!Q76</f>
        <v>0</v>
      </c>
    </row>
    <row r="35" spans="1:16" ht="182.1" customHeight="1" thickBot="1">
      <c r="A35" s="351">
        <v>33</v>
      </c>
      <c r="B35" s="351" t="s">
        <v>132</v>
      </c>
      <c r="C35" s="351" t="s">
        <v>125</v>
      </c>
      <c r="D35" s="351" t="s">
        <v>206</v>
      </c>
      <c r="E35" s="351" t="s">
        <v>207</v>
      </c>
      <c r="F35" s="352" t="s">
        <v>141</v>
      </c>
      <c r="G35" s="351" t="s">
        <v>247</v>
      </c>
      <c r="H35" s="351" t="s">
        <v>248</v>
      </c>
      <c r="I35" s="351" t="s">
        <v>249</v>
      </c>
      <c r="J35" s="351" t="s">
        <v>250</v>
      </c>
      <c r="K35" s="351" t="s">
        <v>81</v>
      </c>
      <c r="L35" s="351" t="s">
        <v>82</v>
      </c>
      <c r="M35" s="353">
        <v>44562</v>
      </c>
      <c r="N35" s="353">
        <v>44926</v>
      </c>
      <c r="O35" s="116" t="s">
        <v>83</v>
      </c>
      <c r="P35" s="118">
        <f>'01. PIAA'!Q78</f>
        <v>0</v>
      </c>
    </row>
    <row r="36" spans="1:16" ht="182.1" customHeight="1" thickBot="1">
      <c r="A36" s="351">
        <v>34</v>
      </c>
      <c r="B36" s="351" t="s">
        <v>132</v>
      </c>
      <c r="C36" s="351" t="s">
        <v>125</v>
      </c>
      <c r="D36" s="351" t="s">
        <v>206</v>
      </c>
      <c r="E36" s="351" t="s">
        <v>207</v>
      </c>
      <c r="F36" s="352" t="s">
        <v>141</v>
      </c>
      <c r="G36" s="351" t="s">
        <v>247</v>
      </c>
      <c r="H36" s="351" t="s">
        <v>248</v>
      </c>
      <c r="I36" s="351" t="s">
        <v>252</v>
      </c>
      <c r="J36" s="351" t="s">
        <v>253</v>
      </c>
      <c r="K36" s="351" t="s">
        <v>81</v>
      </c>
      <c r="L36" s="351" t="s">
        <v>82</v>
      </c>
      <c r="M36" s="353">
        <v>44562</v>
      </c>
      <c r="N36" s="353">
        <v>44926</v>
      </c>
      <c r="O36" s="116" t="s">
        <v>83</v>
      </c>
      <c r="P36" s="118">
        <f>'01. PIAA'!Q80</f>
        <v>0</v>
      </c>
    </row>
    <row r="37" spans="1:16" ht="182.1" customHeight="1" thickBot="1">
      <c r="A37" s="351">
        <v>35</v>
      </c>
      <c r="B37" s="351" t="s">
        <v>132</v>
      </c>
      <c r="C37" s="351" t="s">
        <v>125</v>
      </c>
      <c r="D37" s="351" t="s">
        <v>206</v>
      </c>
      <c r="E37" s="351" t="s">
        <v>207</v>
      </c>
      <c r="F37" s="352" t="s">
        <v>141</v>
      </c>
      <c r="G37" s="351" t="s">
        <v>247</v>
      </c>
      <c r="H37" s="351" t="s">
        <v>248</v>
      </c>
      <c r="I37" s="351" t="s">
        <v>255</v>
      </c>
      <c r="J37" s="351" t="s">
        <v>256</v>
      </c>
      <c r="K37" s="351" t="s">
        <v>81</v>
      </c>
      <c r="L37" s="351" t="s">
        <v>82</v>
      </c>
      <c r="M37" s="353">
        <v>44562</v>
      </c>
      <c r="N37" s="353">
        <v>44926</v>
      </c>
      <c r="O37" s="116" t="s">
        <v>83</v>
      </c>
      <c r="P37" s="118">
        <f>'01. PIAA'!Q82</f>
        <v>0</v>
      </c>
    </row>
    <row r="38" spans="1:16" ht="182.1" customHeight="1" thickBot="1">
      <c r="A38" s="351">
        <v>36</v>
      </c>
      <c r="B38" s="351" t="s">
        <v>132</v>
      </c>
      <c r="C38" s="351" t="s">
        <v>125</v>
      </c>
      <c r="D38" s="351" t="s">
        <v>206</v>
      </c>
      <c r="E38" s="351" t="s">
        <v>207</v>
      </c>
      <c r="F38" s="352" t="s">
        <v>141</v>
      </c>
      <c r="G38" s="351" t="s">
        <v>247</v>
      </c>
      <c r="H38" s="351" t="s">
        <v>248</v>
      </c>
      <c r="I38" s="351" t="s">
        <v>259</v>
      </c>
      <c r="J38" s="351" t="s">
        <v>260</v>
      </c>
      <c r="K38" s="351" t="s">
        <v>81</v>
      </c>
      <c r="L38" s="351" t="s">
        <v>82</v>
      </c>
      <c r="M38" s="353">
        <v>44562</v>
      </c>
      <c r="N38" s="353">
        <v>44926</v>
      </c>
      <c r="O38" s="116" t="s">
        <v>83</v>
      </c>
      <c r="P38" s="118">
        <f>'01. PIAA'!Q84</f>
        <v>1</v>
      </c>
    </row>
    <row r="39" spans="1:16" ht="182.1" customHeight="1" thickBot="1">
      <c r="A39" s="351">
        <v>37</v>
      </c>
      <c r="B39" s="351" t="s">
        <v>132</v>
      </c>
      <c r="C39" s="351" t="s">
        <v>125</v>
      </c>
      <c r="D39" s="351" t="s">
        <v>206</v>
      </c>
      <c r="E39" s="351" t="s">
        <v>207</v>
      </c>
      <c r="F39" s="352" t="s">
        <v>141</v>
      </c>
      <c r="G39" s="351" t="s">
        <v>247</v>
      </c>
      <c r="H39" s="351" t="s">
        <v>248</v>
      </c>
      <c r="I39" s="351" t="s">
        <v>263</v>
      </c>
      <c r="J39" s="351" t="s">
        <v>264</v>
      </c>
      <c r="K39" s="351" t="s">
        <v>81</v>
      </c>
      <c r="L39" s="351" t="s">
        <v>82</v>
      </c>
      <c r="M39" s="353">
        <v>44562</v>
      </c>
      <c r="N39" s="353">
        <v>44926</v>
      </c>
      <c r="O39" s="116" t="s">
        <v>83</v>
      </c>
      <c r="P39" s="118">
        <f>'01. PIAA'!Q86</f>
        <v>0</v>
      </c>
    </row>
    <row r="40" spans="1:16" ht="182.1" customHeight="1" thickBot="1">
      <c r="A40" s="351">
        <v>38</v>
      </c>
      <c r="B40" s="351" t="s">
        <v>110</v>
      </c>
      <c r="C40" s="351" t="s">
        <v>243</v>
      </c>
      <c r="D40" s="351" t="s">
        <v>206</v>
      </c>
      <c r="E40" s="351" t="s">
        <v>207</v>
      </c>
      <c r="F40" s="352" t="s">
        <v>141</v>
      </c>
      <c r="G40" s="351" t="s">
        <v>266</v>
      </c>
      <c r="H40" s="351" t="s">
        <v>267</v>
      </c>
      <c r="I40" s="351" t="s">
        <v>267</v>
      </c>
      <c r="J40" s="351" t="s">
        <v>1608</v>
      </c>
      <c r="K40" s="351" t="s">
        <v>81</v>
      </c>
      <c r="L40" s="351" t="s">
        <v>82</v>
      </c>
      <c r="M40" s="353">
        <v>44562</v>
      </c>
      <c r="N40" s="353">
        <v>44926</v>
      </c>
      <c r="O40" s="116" t="s">
        <v>83</v>
      </c>
      <c r="P40" s="118">
        <f>'01. PIAA'!Q88</f>
        <v>0.25</v>
      </c>
    </row>
    <row r="41" spans="1:16" ht="182.1" customHeight="1" thickBot="1">
      <c r="A41" s="351">
        <v>39</v>
      </c>
      <c r="B41" s="351" t="s">
        <v>132</v>
      </c>
      <c r="C41" s="351" t="s">
        <v>125</v>
      </c>
      <c r="D41" s="351" t="s">
        <v>112</v>
      </c>
      <c r="E41" s="351" t="s">
        <v>133</v>
      </c>
      <c r="F41" s="352" t="s">
        <v>141</v>
      </c>
      <c r="G41" s="351" t="s">
        <v>270</v>
      </c>
      <c r="H41" s="351" t="s">
        <v>271</v>
      </c>
      <c r="I41" s="351" t="s">
        <v>272</v>
      </c>
      <c r="J41" s="351" t="s">
        <v>273</v>
      </c>
      <c r="K41" s="351" t="s">
        <v>81</v>
      </c>
      <c r="L41" s="351" t="s">
        <v>82</v>
      </c>
      <c r="M41" s="353">
        <v>44562</v>
      </c>
      <c r="N41" s="353">
        <v>44926</v>
      </c>
      <c r="O41" s="116" t="s">
        <v>83</v>
      </c>
      <c r="P41" s="118">
        <f>'01. PIAA'!Q90</f>
        <v>0</v>
      </c>
    </row>
    <row r="42" spans="1:16" ht="182.1" customHeight="1" thickBot="1">
      <c r="A42" s="351">
        <v>40</v>
      </c>
      <c r="B42" s="351" t="s">
        <v>132</v>
      </c>
      <c r="C42" s="351" t="s">
        <v>125</v>
      </c>
      <c r="D42" s="351" t="s">
        <v>274</v>
      </c>
      <c r="E42" s="351" t="s">
        <v>274</v>
      </c>
      <c r="F42" s="352" t="s">
        <v>141</v>
      </c>
      <c r="G42" s="351" t="s">
        <v>90</v>
      </c>
      <c r="H42" s="351" t="s">
        <v>275</v>
      </c>
      <c r="I42" s="351" t="s">
        <v>276</v>
      </c>
      <c r="J42" s="351" t="s">
        <v>185</v>
      </c>
      <c r="K42" s="351" t="s">
        <v>81</v>
      </c>
      <c r="L42" s="351" t="s">
        <v>82</v>
      </c>
      <c r="M42" s="353">
        <v>44562</v>
      </c>
      <c r="N42" s="353">
        <v>44926</v>
      </c>
      <c r="O42" s="116" t="s">
        <v>83</v>
      </c>
      <c r="P42" s="118">
        <f>'01. PIAA'!Q92</f>
        <v>0</v>
      </c>
    </row>
    <row r="43" spans="1:16" ht="120.6" customHeight="1" thickBot="1">
      <c r="A43" s="351">
        <v>41</v>
      </c>
      <c r="B43" s="351" t="s">
        <v>132</v>
      </c>
      <c r="C43" s="351" t="s">
        <v>125</v>
      </c>
      <c r="D43" s="351" t="s">
        <v>112</v>
      </c>
      <c r="E43" s="351" t="s">
        <v>113</v>
      </c>
      <c r="F43" s="368" t="s">
        <v>295</v>
      </c>
      <c r="G43" s="351" t="s">
        <v>278</v>
      </c>
      <c r="H43" s="351" t="s">
        <v>279</v>
      </c>
      <c r="I43" s="351" t="s">
        <v>1597</v>
      </c>
      <c r="J43" s="351" t="s">
        <v>246</v>
      </c>
      <c r="K43" s="351" t="s">
        <v>81</v>
      </c>
      <c r="L43" s="351" t="s">
        <v>82</v>
      </c>
      <c r="M43" s="353">
        <v>44562</v>
      </c>
      <c r="N43" s="353">
        <v>44926</v>
      </c>
      <c r="O43" s="116" t="s">
        <v>83</v>
      </c>
      <c r="P43" s="118">
        <f>'01. PIAA'!Q94</f>
        <v>0.5</v>
      </c>
    </row>
    <row r="44" spans="1:16" ht="182.1" customHeight="1" thickBot="1">
      <c r="A44" s="351">
        <v>42</v>
      </c>
      <c r="B44" s="351" t="s">
        <v>132</v>
      </c>
      <c r="C44" s="351" t="s">
        <v>125</v>
      </c>
      <c r="D44" s="351" t="s">
        <v>112</v>
      </c>
      <c r="E44" s="351" t="s">
        <v>113</v>
      </c>
      <c r="F44" s="368" t="s">
        <v>295</v>
      </c>
      <c r="G44" s="351" t="s">
        <v>296</v>
      </c>
      <c r="H44" s="351" t="s">
        <v>297</v>
      </c>
      <c r="I44" s="351" t="s">
        <v>298</v>
      </c>
      <c r="J44" s="351" t="s">
        <v>185</v>
      </c>
      <c r="K44" s="351" t="s">
        <v>81</v>
      </c>
      <c r="L44" s="351" t="s">
        <v>82</v>
      </c>
      <c r="M44" s="353">
        <v>44562</v>
      </c>
      <c r="N44" s="353">
        <v>44926</v>
      </c>
      <c r="O44" s="116" t="s">
        <v>83</v>
      </c>
      <c r="P44" s="118">
        <f>'01. PIAA'!Q102</f>
        <v>0</v>
      </c>
    </row>
    <row r="45" spans="1:16" ht="182.1" customHeight="1" thickBot="1">
      <c r="A45" s="351">
        <v>43</v>
      </c>
      <c r="B45" s="351" t="s">
        <v>132</v>
      </c>
      <c r="C45" s="351" t="s">
        <v>125</v>
      </c>
      <c r="D45" s="351" t="s">
        <v>112</v>
      </c>
      <c r="E45" s="351" t="s">
        <v>113</v>
      </c>
      <c r="F45" s="368" t="s">
        <v>295</v>
      </c>
      <c r="G45" s="363" t="s">
        <v>300</v>
      </c>
      <c r="H45" s="351" t="s">
        <v>301</v>
      </c>
      <c r="I45" s="351" t="s">
        <v>302</v>
      </c>
      <c r="J45" s="351" t="s">
        <v>185</v>
      </c>
      <c r="K45" s="351" t="s">
        <v>81</v>
      </c>
      <c r="L45" s="351" t="s">
        <v>82</v>
      </c>
      <c r="M45" s="353">
        <v>44562</v>
      </c>
      <c r="N45" s="353">
        <v>44926</v>
      </c>
      <c r="O45" s="116" t="s">
        <v>83</v>
      </c>
      <c r="P45" s="118">
        <f>'01. PIAA'!Q104</f>
        <v>0.11</v>
      </c>
    </row>
    <row r="46" spans="1:16" ht="182.1" customHeight="1" thickBot="1">
      <c r="A46" s="351">
        <v>44</v>
      </c>
      <c r="B46" s="351" t="s">
        <v>132</v>
      </c>
      <c r="C46" s="351" t="s">
        <v>125</v>
      </c>
      <c r="D46" s="351" t="s">
        <v>112</v>
      </c>
      <c r="E46" s="351" t="s">
        <v>113</v>
      </c>
      <c r="F46" s="368" t="s">
        <v>295</v>
      </c>
      <c r="G46" s="351" t="s">
        <v>304</v>
      </c>
      <c r="H46" s="351" t="s">
        <v>305</v>
      </c>
      <c r="I46" s="351" t="s">
        <v>306</v>
      </c>
      <c r="J46" s="351" t="s">
        <v>185</v>
      </c>
      <c r="K46" s="351" t="s">
        <v>81</v>
      </c>
      <c r="L46" s="351" t="s">
        <v>82</v>
      </c>
      <c r="M46" s="353">
        <v>44593</v>
      </c>
      <c r="N46" s="353">
        <v>44926</v>
      </c>
      <c r="O46" s="116" t="s">
        <v>83</v>
      </c>
      <c r="P46" s="118">
        <f>'01. PIAA'!Q106</f>
        <v>0.63</v>
      </c>
    </row>
    <row r="47" spans="1:16" ht="182.1" customHeight="1" thickBot="1">
      <c r="A47" s="351">
        <v>45</v>
      </c>
      <c r="B47" s="351" t="s">
        <v>132</v>
      </c>
      <c r="C47" s="351" t="s">
        <v>125</v>
      </c>
      <c r="D47" s="351" t="s">
        <v>112</v>
      </c>
      <c r="E47" s="351" t="s">
        <v>113</v>
      </c>
      <c r="F47" s="368" t="s">
        <v>295</v>
      </c>
      <c r="G47" s="351" t="s">
        <v>309</v>
      </c>
      <c r="H47" s="351" t="s">
        <v>310</v>
      </c>
      <c r="I47" s="351" t="s">
        <v>302</v>
      </c>
      <c r="J47" s="351" t="s">
        <v>185</v>
      </c>
      <c r="K47" s="351" t="s">
        <v>81</v>
      </c>
      <c r="L47" s="351" t="s">
        <v>82</v>
      </c>
      <c r="M47" s="353">
        <v>44562</v>
      </c>
      <c r="N47" s="353">
        <v>44926</v>
      </c>
      <c r="O47" s="116" t="s">
        <v>83</v>
      </c>
      <c r="P47" s="118">
        <f>'01. PIAA'!Q108</f>
        <v>0.33</v>
      </c>
    </row>
    <row r="48" spans="1:16" ht="182.1" customHeight="1" thickBot="1">
      <c r="A48" s="351">
        <v>46</v>
      </c>
      <c r="B48" s="351" t="s">
        <v>132</v>
      </c>
      <c r="C48" s="351" t="s">
        <v>125</v>
      </c>
      <c r="D48" s="351" t="s">
        <v>112</v>
      </c>
      <c r="E48" s="351" t="s">
        <v>113</v>
      </c>
      <c r="F48" s="368" t="s">
        <v>295</v>
      </c>
      <c r="G48" s="351" t="s">
        <v>312</v>
      </c>
      <c r="H48" s="351" t="s">
        <v>313</v>
      </c>
      <c r="I48" s="351" t="s">
        <v>314</v>
      </c>
      <c r="J48" s="351" t="s">
        <v>185</v>
      </c>
      <c r="K48" s="351" t="s">
        <v>81</v>
      </c>
      <c r="L48" s="351" t="s">
        <v>82</v>
      </c>
      <c r="M48" s="353">
        <v>44562</v>
      </c>
      <c r="N48" s="353">
        <v>44926</v>
      </c>
      <c r="O48" s="116" t="s">
        <v>83</v>
      </c>
      <c r="P48" s="118">
        <f>'01. PIAA'!Q110</f>
        <v>0.5</v>
      </c>
    </row>
    <row r="49" spans="1:16" ht="173.1" customHeight="1" thickBot="1">
      <c r="A49" s="351">
        <v>47</v>
      </c>
      <c r="B49" s="351" t="s">
        <v>100</v>
      </c>
      <c r="C49" s="351" t="s">
        <v>101</v>
      </c>
      <c r="D49" s="351" t="s">
        <v>112</v>
      </c>
      <c r="E49" s="351" t="s">
        <v>171</v>
      </c>
      <c r="F49" s="369" t="s">
        <v>316</v>
      </c>
      <c r="G49" s="351" t="s">
        <v>317</v>
      </c>
      <c r="H49" s="351" t="s">
        <v>318</v>
      </c>
      <c r="I49" s="362" t="s">
        <v>319</v>
      </c>
      <c r="J49" s="351" t="s">
        <v>320</v>
      </c>
      <c r="K49" s="351" t="s">
        <v>81</v>
      </c>
      <c r="L49" s="351" t="s">
        <v>82</v>
      </c>
      <c r="M49" s="353">
        <v>44652</v>
      </c>
      <c r="N49" s="353">
        <v>44926</v>
      </c>
      <c r="O49" s="116" t="s">
        <v>83</v>
      </c>
      <c r="P49" s="118">
        <f>'01. PIAA'!Q112</f>
        <v>0.4</v>
      </c>
    </row>
    <row r="50" spans="1:16" ht="223.7" customHeight="1" thickBot="1">
      <c r="A50" s="351">
        <v>48</v>
      </c>
      <c r="B50" s="351" t="s">
        <v>100</v>
      </c>
      <c r="C50" s="351" t="s">
        <v>101</v>
      </c>
      <c r="D50" s="351" t="s">
        <v>112</v>
      </c>
      <c r="E50" s="351" t="s">
        <v>171</v>
      </c>
      <c r="F50" s="369" t="s">
        <v>316</v>
      </c>
      <c r="G50" s="351" t="s">
        <v>317</v>
      </c>
      <c r="H50" s="351" t="s">
        <v>323</v>
      </c>
      <c r="I50" s="351" t="s">
        <v>324</v>
      </c>
      <c r="J50" s="351" t="s">
        <v>325</v>
      </c>
      <c r="K50" s="351" t="s">
        <v>81</v>
      </c>
      <c r="L50" s="351" t="s">
        <v>82</v>
      </c>
      <c r="M50" s="361">
        <v>44562</v>
      </c>
      <c r="N50" s="361">
        <v>44926</v>
      </c>
      <c r="O50" s="116" t="s">
        <v>83</v>
      </c>
      <c r="P50" s="118">
        <f>'01. PIAA'!Q114</f>
        <v>0.5</v>
      </c>
    </row>
    <row r="51" spans="1:16" ht="182.1" customHeight="1" thickBot="1">
      <c r="A51" s="351">
        <v>49</v>
      </c>
      <c r="B51" s="351" t="s">
        <v>73</v>
      </c>
      <c r="C51" s="351" t="s">
        <v>74</v>
      </c>
      <c r="D51" s="351" t="s">
        <v>75</v>
      </c>
      <c r="E51" s="351" t="s">
        <v>75</v>
      </c>
      <c r="F51" s="367" t="s">
        <v>328</v>
      </c>
      <c r="G51" s="351" t="s">
        <v>77</v>
      </c>
      <c r="H51" s="351" t="s">
        <v>329</v>
      </c>
      <c r="I51" s="351" t="s">
        <v>329</v>
      </c>
      <c r="J51" s="351" t="s">
        <v>1609</v>
      </c>
      <c r="K51" s="351" t="s">
        <v>81</v>
      </c>
      <c r="L51" s="351" t="s">
        <v>82</v>
      </c>
      <c r="M51" s="353">
        <v>44593</v>
      </c>
      <c r="N51" s="353">
        <v>44926</v>
      </c>
      <c r="O51" s="116" t="s">
        <v>83</v>
      </c>
      <c r="P51" s="118">
        <f>'01. PIAA'!Q116</f>
        <v>0.25</v>
      </c>
    </row>
    <row r="52" spans="1:16" ht="182.1" customHeight="1" thickBot="1">
      <c r="A52" s="351">
        <v>50</v>
      </c>
      <c r="B52" s="351" t="s">
        <v>73</v>
      </c>
      <c r="C52" s="351" t="s">
        <v>74</v>
      </c>
      <c r="D52" s="351" t="s">
        <v>75</v>
      </c>
      <c r="E52" s="351" t="s">
        <v>75</v>
      </c>
      <c r="F52" s="360" t="s">
        <v>332</v>
      </c>
      <c r="G52" s="351" t="s">
        <v>77</v>
      </c>
      <c r="H52" s="351" t="s">
        <v>333</v>
      </c>
      <c r="I52" s="351" t="s">
        <v>333</v>
      </c>
      <c r="J52" s="351" t="s">
        <v>334</v>
      </c>
      <c r="K52" s="351" t="s">
        <v>81</v>
      </c>
      <c r="L52" s="351" t="s">
        <v>82</v>
      </c>
      <c r="M52" s="353">
        <v>44621</v>
      </c>
      <c r="N52" s="353">
        <v>44926</v>
      </c>
      <c r="O52" s="116" t="s">
        <v>83</v>
      </c>
      <c r="P52" s="118">
        <f>'01. PIAA'!Q118</f>
        <v>0.25</v>
      </c>
    </row>
    <row r="53" spans="1:16" ht="182.1" customHeight="1" thickBot="1">
      <c r="A53" s="351">
        <v>51</v>
      </c>
      <c r="B53" s="351" t="s">
        <v>73</v>
      </c>
      <c r="C53" s="351" t="s">
        <v>74</v>
      </c>
      <c r="D53" s="351" t="s">
        <v>75</v>
      </c>
      <c r="E53" s="351" t="s">
        <v>75</v>
      </c>
      <c r="F53" s="360" t="s">
        <v>332</v>
      </c>
      <c r="G53" s="351" t="s">
        <v>77</v>
      </c>
      <c r="H53" s="351" t="s">
        <v>337</v>
      </c>
      <c r="I53" s="351" t="s">
        <v>337</v>
      </c>
      <c r="J53" s="351" t="s">
        <v>338</v>
      </c>
      <c r="K53" s="351" t="s">
        <v>81</v>
      </c>
      <c r="L53" s="351" t="s">
        <v>82</v>
      </c>
      <c r="M53" s="353">
        <v>44835</v>
      </c>
      <c r="N53" s="353">
        <v>44926</v>
      </c>
      <c r="O53" s="116" t="s">
        <v>83</v>
      </c>
      <c r="P53" s="118">
        <f>'01. PIAA'!Q120</f>
        <v>0.25</v>
      </c>
    </row>
    <row r="54" spans="1:16" ht="182.1" customHeight="1" thickBot="1">
      <c r="A54" s="351">
        <v>52</v>
      </c>
      <c r="B54" s="351" t="s">
        <v>73</v>
      </c>
      <c r="C54" s="351" t="s">
        <v>74</v>
      </c>
      <c r="D54" s="351" t="s">
        <v>75</v>
      </c>
      <c r="E54" s="351" t="s">
        <v>75</v>
      </c>
      <c r="F54" s="360" t="s">
        <v>332</v>
      </c>
      <c r="G54" s="351" t="s">
        <v>77</v>
      </c>
      <c r="H54" s="351" t="s">
        <v>341</v>
      </c>
      <c r="I54" s="351" t="s">
        <v>342</v>
      </c>
      <c r="J54" s="351" t="s">
        <v>343</v>
      </c>
      <c r="K54" s="351" t="s">
        <v>81</v>
      </c>
      <c r="L54" s="351" t="s">
        <v>344</v>
      </c>
      <c r="M54" s="353">
        <v>44562</v>
      </c>
      <c r="N54" s="353">
        <v>44926</v>
      </c>
      <c r="O54" s="116" t="s">
        <v>83</v>
      </c>
      <c r="P54" s="118">
        <f>'01. PIAA'!Q122</f>
        <v>0.25</v>
      </c>
    </row>
    <row r="55" spans="1:16" ht="182.1" customHeight="1" thickBot="1">
      <c r="A55" s="351">
        <v>53</v>
      </c>
      <c r="B55" s="351" t="s">
        <v>73</v>
      </c>
      <c r="C55" s="351" t="s">
        <v>74</v>
      </c>
      <c r="D55" s="351" t="s">
        <v>75</v>
      </c>
      <c r="E55" s="351" t="s">
        <v>75</v>
      </c>
      <c r="F55" s="360" t="s">
        <v>332</v>
      </c>
      <c r="G55" s="351" t="s">
        <v>77</v>
      </c>
      <c r="H55" s="351" t="s">
        <v>347</v>
      </c>
      <c r="I55" s="351" t="s">
        <v>347</v>
      </c>
      <c r="J55" s="351" t="s">
        <v>348</v>
      </c>
      <c r="K55" s="351" t="s">
        <v>81</v>
      </c>
      <c r="L55" s="351" t="s">
        <v>82</v>
      </c>
      <c r="M55" s="353">
        <v>44621</v>
      </c>
      <c r="N55" s="353">
        <v>44926</v>
      </c>
      <c r="O55" s="116" t="s">
        <v>83</v>
      </c>
      <c r="P55" s="118">
        <f>'01. PIAA'!Q124</f>
        <v>0.25</v>
      </c>
    </row>
    <row r="56" spans="1:16" ht="182.1" customHeight="1" thickBot="1">
      <c r="A56" s="351">
        <v>54</v>
      </c>
      <c r="B56" s="351" t="s">
        <v>73</v>
      </c>
      <c r="C56" s="351" t="s">
        <v>74</v>
      </c>
      <c r="D56" s="351" t="s">
        <v>75</v>
      </c>
      <c r="E56" s="351" t="s">
        <v>75</v>
      </c>
      <c r="F56" s="360" t="s">
        <v>332</v>
      </c>
      <c r="G56" s="351" t="s">
        <v>77</v>
      </c>
      <c r="H56" s="351" t="s">
        <v>351</v>
      </c>
      <c r="I56" s="351" t="s">
        <v>351</v>
      </c>
      <c r="J56" s="351" t="s">
        <v>352</v>
      </c>
      <c r="K56" s="351" t="s">
        <v>81</v>
      </c>
      <c r="L56" s="351" t="s">
        <v>82</v>
      </c>
      <c r="M56" s="353">
        <v>44835</v>
      </c>
      <c r="N56" s="353">
        <v>44926</v>
      </c>
      <c r="O56" s="116" t="s">
        <v>83</v>
      </c>
      <c r="P56" s="118">
        <f>'01. PIAA'!Q126</f>
        <v>0</v>
      </c>
    </row>
    <row r="57" spans="1:16" ht="182.1" customHeight="1" thickBot="1">
      <c r="A57" s="351">
        <v>55</v>
      </c>
      <c r="B57" s="351" t="s">
        <v>73</v>
      </c>
      <c r="C57" s="351" t="s">
        <v>74</v>
      </c>
      <c r="D57" s="351" t="s">
        <v>75</v>
      </c>
      <c r="E57" s="351" t="s">
        <v>75</v>
      </c>
      <c r="F57" s="355" t="s">
        <v>355</v>
      </c>
      <c r="G57" s="351" t="s">
        <v>77</v>
      </c>
      <c r="H57" s="351" t="s">
        <v>356</v>
      </c>
      <c r="I57" s="351" t="s">
        <v>357</v>
      </c>
      <c r="J57" s="351" t="s">
        <v>343</v>
      </c>
      <c r="K57" s="351" t="s">
        <v>81</v>
      </c>
      <c r="L57" s="351" t="s">
        <v>82</v>
      </c>
      <c r="M57" s="353">
        <v>44593</v>
      </c>
      <c r="N57" s="353">
        <v>44926</v>
      </c>
      <c r="O57" s="116" t="s">
        <v>83</v>
      </c>
      <c r="P57" s="118">
        <f>'01. PIAA'!Q128</f>
        <v>0.25</v>
      </c>
    </row>
    <row r="58" spans="1:16" ht="182.1" customHeight="1" thickBot="1">
      <c r="A58" s="351">
        <v>56</v>
      </c>
      <c r="B58" s="351" t="s">
        <v>73</v>
      </c>
      <c r="C58" s="351" t="s">
        <v>74</v>
      </c>
      <c r="D58" s="351" t="s">
        <v>75</v>
      </c>
      <c r="E58" s="351" t="s">
        <v>75</v>
      </c>
      <c r="F58" s="356" t="s">
        <v>360</v>
      </c>
      <c r="G58" s="351" t="s">
        <v>77</v>
      </c>
      <c r="H58" s="351" t="s">
        <v>361</v>
      </c>
      <c r="I58" s="351" t="s">
        <v>362</v>
      </c>
      <c r="J58" s="351" t="s">
        <v>343</v>
      </c>
      <c r="K58" s="351" t="s">
        <v>81</v>
      </c>
      <c r="L58" s="351" t="s">
        <v>82</v>
      </c>
      <c r="M58" s="353">
        <v>44562</v>
      </c>
      <c r="N58" s="353">
        <v>44926</v>
      </c>
      <c r="O58" s="116" t="s">
        <v>83</v>
      </c>
      <c r="P58" s="118">
        <f>'01. PIAA'!Q130</f>
        <v>0.5</v>
      </c>
    </row>
    <row r="59" spans="1:16" ht="182.1" customHeight="1" thickBot="1">
      <c r="A59" s="351">
        <v>57</v>
      </c>
      <c r="B59" s="351" t="s">
        <v>132</v>
      </c>
      <c r="C59" s="351" t="s">
        <v>125</v>
      </c>
      <c r="D59" s="351" t="s">
        <v>102</v>
      </c>
      <c r="E59" s="351" t="s">
        <v>103</v>
      </c>
      <c r="F59" s="357" t="s">
        <v>365</v>
      </c>
      <c r="G59" s="351" t="s">
        <v>104</v>
      </c>
      <c r="H59" s="351" t="s">
        <v>366</v>
      </c>
      <c r="I59" s="351" t="s">
        <v>367</v>
      </c>
      <c r="J59" s="351" t="s">
        <v>185</v>
      </c>
      <c r="K59" s="351" t="s">
        <v>81</v>
      </c>
      <c r="L59" s="351" t="s">
        <v>82</v>
      </c>
      <c r="M59" s="353">
        <v>44562</v>
      </c>
      <c r="N59" s="353">
        <v>44926</v>
      </c>
      <c r="O59" s="116" t="s">
        <v>83</v>
      </c>
      <c r="P59" s="118">
        <f>'01. PIAA'!Q132</f>
        <v>0.5</v>
      </c>
    </row>
    <row r="60" spans="1:16" ht="182.1" customHeight="1" thickBot="1">
      <c r="A60" s="351">
        <v>58</v>
      </c>
      <c r="B60" s="351" t="s">
        <v>132</v>
      </c>
      <c r="C60" s="351" t="s">
        <v>125</v>
      </c>
      <c r="D60" s="351" t="s">
        <v>370</v>
      </c>
      <c r="E60" s="351" t="s">
        <v>371</v>
      </c>
      <c r="F60" s="358" t="s">
        <v>372</v>
      </c>
      <c r="G60" s="351" t="s">
        <v>373</v>
      </c>
      <c r="H60" s="351" t="s">
        <v>374</v>
      </c>
      <c r="I60" s="351" t="s">
        <v>375</v>
      </c>
      <c r="J60" s="351" t="s">
        <v>185</v>
      </c>
      <c r="K60" s="351" t="s">
        <v>81</v>
      </c>
      <c r="L60" s="351" t="s">
        <v>82</v>
      </c>
      <c r="M60" s="353">
        <v>44586</v>
      </c>
      <c r="N60" s="353">
        <v>44926</v>
      </c>
      <c r="O60" s="116" t="s">
        <v>83</v>
      </c>
      <c r="P60" s="118">
        <f>'01. PIAA'!Q134</f>
        <v>0.41000000000000003</v>
      </c>
    </row>
    <row r="61" spans="1:16" ht="170.45" customHeight="1" thickBot="1">
      <c r="A61" s="351">
        <v>59</v>
      </c>
      <c r="B61" s="351" t="s">
        <v>132</v>
      </c>
      <c r="C61" s="351" t="s">
        <v>125</v>
      </c>
      <c r="D61" s="351" t="s">
        <v>112</v>
      </c>
      <c r="E61" s="351" t="s">
        <v>379</v>
      </c>
      <c r="F61" s="359" t="s">
        <v>380</v>
      </c>
      <c r="G61" s="351" t="s">
        <v>381</v>
      </c>
      <c r="H61" s="351" t="s">
        <v>382</v>
      </c>
      <c r="I61" s="351" t="s">
        <v>383</v>
      </c>
      <c r="J61" s="351" t="s">
        <v>185</v>
      </c>
      <c r="K61" s="351" t="s">
        <v>81</v>
      </c>
      <c r="L61" s="351" t="s">
        <v>82</v>
      </c>
      <c r="M61" s="353">
        <v>44562</v>
      </c>
      <c r="N61" s="353">
        <v>44926</v>
      </c>
      <c r="O61" s="116" t="s">
        <v>83</v>
      </c>
      <c r="P61" s="118">
        <f>'01. PIAA'!Q136</f>
        <v>0.5</v>
      </c>
    </row>
    <row r="62" spans="1:16" ht="182.1" customHeight="1">
      <c r="A62" s="351">
        <v>60</v>
      </c>
      <c r="B62" s="351" t="s">
        <v>132</v>
      </c>
      <c r="C62" s="351" t="s">
        <v>125</v>
      </c>
      <c r="D62" s="351" t="s">
        <v>112</v>
      </c>
      <c r="E62" s="351" t="s">
        <v>379</v>
      </c>
      <c r="F62" s="354" t="s">
        <v>386</v>
      </c>
      <c r="G62" s="351" t="s">
        <v>381</v>
      </c>
      <c r="H62" s="351" t="s">
        <v>387</v>
      </c>
      <c r="I62" s="351" t="s">
        <v>388</v>
      </c>
      <c r="J62" s="351" t="s">
        <v>185</v>
      </c>
      <c r="K62" s="351" t="s">
        <v>81</v>
      </c>
      <c r="L62" s="351" t="s">
        <v>82</v>
      </c>
      <c r="M62" s="353">
        <v>44562</v>
      </c>
      <c r="N62" s="353">
        <v>44926</v>
      </c>
      <c r="O62" s="116" t="s">
        <v>83</v>
      </c>
      <c r="P62" s="118">
        <f>'01. PIAA'!Q138</f>
        <v>0.5</v>
      </c>
    </row>
    <row r="63" spans="1:16">
      <c r="D63" s="1"/>
    </row>
  </sheetData>
  <protectedRanges>
    <protectedRange algorithmName="SHA-512" hashValue="DkrDM61FZHVqtJlShxaX9SBZ/CL4H718/P0J2ieg08Jb077Uv2whUMjmwCa5sPCuUGhCbHObd0QKtBHCIWXU7w==" saltValue="hNncc5ko41ar4WezrhJNdw==" spinCount="100000" sqref="P3:P62" name="Avance Plan por actividad_1_1"/>
  </protectedRanges>
  <autoFilter ref="A1:P62" xr:uid="{E98D4C84-C8CB-4D93-8E16-FC6A4C0BCD39}"/>
  <mergeCells count="16">
    <mergeCell ref="P1:P2"/>
    <mergeCell ref="N1:N2"/>
    <mergeCell ref="O1:O2"/>
    <mergeCell ref="A1:A2"/>
    <mergeCell ref="B1:B2"/>
    <mergeCell ref="C1:C2"/>
    <mergeCell ref="D1:D2"/>
    <mergeCell ref="E1:E2"/>
    <mergeCell ref="F1:F2"/>
    <mergeCell ref="G1:G2"/>
    <mergeCell ref="H1:H2"/>
    <mergeCell ref="I1:I2"/>
    <mergeCell ref="J1:J2"/>
    <mergeCell ref="K1:K2"/>
    <mergeCell ref="L1:L2"/>
    <mergeCell ref="M1:M2"/>
  </mergeCells>
  <conditionalFormatting sqref="P3:P62">
    <cfRule type="cellIs" dxfId="0" priority="240" operator="greaterThan">
      <formula>1</formula>
    </cfRule>
  </conditionalFormatting>
  <dataValidations count="3">
    <dataValidation allowBlank="1" showInputMessage="1" showErrorMessage="1" promptTitle="Nota:" prompt="En esta columna identifique si para el desarrollo de la actividad se tiene un presupuesto definido y en caso tal, indique el valor en pesos sin IVA. En caso contrario, indique &quot;N.A&quot;." sqref="K16:K19 K1:K14" xr:uid="{4696D808-BBBC-48B1-B059-1045DE9325CA}"/>
    <dataValidation allowBlank="1" showInputMessage="1" showErrorMessage="1" promptTitle="Nota:" prompt="La fecha inicial debe corresponder a la vigencia 2022. La fecha final dependiendo la naturaleza de la tarea puede finalizar en vigencias posteriores a 2022." sqref="M1:M14" xr:uid="{0854CC27-B9D1-4AD7-8784-C60161E2E094}"/>
    <dataValidation type="decimal" allowBlank="1" showErrorMessage="1" sqref="P3:P62" xr:uid="{AB3D2DB1-1981-4E7D-9A4B-FB72F145143F}">
      <formula1>0</formula1>
      <formula2>1</formula2>
    </dataValidation>
  </dataValidations>
  <pageMargins left="0.7" right="0.7" top="0.75" bottom="0.75" header="0.3" footer="0.3"/>
  <pageSetup orientation="portrait" r:id="rId1"/>
  <headerFooter>
    <oddHeader>&amp;C&amp;G</oddHeader>
    <oddFooter>&amp;C_x000D_&amp;1#&amp;"Calibri"&amp;10&amp;K008000 DOCUMENTO PÚBLICO</oddFooter>
  </headerFooter>
  <drawing r:id="rId2"/>
  <legacyDrawing r:id="rId3"/>
  <legacyDrawingHF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3C209-F012-4B1D-802D-3E3E1A7738B8}">
  <dimension ref="A1:AP139"/>
  <sheetViews>
    <sheetView zoomScale="60" zoomScaleNormal="60" workbookViewId="0">
      <selection activeCell="N35" sqref="N35:N36"/>
    </sheetView>
  </sheetViews>
  <sheetFormatPr defaultColWidth="11.42578125" defaultRowHeight="14.45"/>
  <cols>
    <col min="1" max="1" width="5" customWidth="1"/>
    <col min="2" max="2" width="23.5703125" customWidth="1"/>
    <col min="3" max="3" width="31.140625" customWidth="1"/>
    <col min="4" max="4" width="18.140625" customWidth="1"/>
    <col min="5" max="12" width="26" customWidth="1"/>
    <col min="13" max="14" width="26" style="133" customWidth="1"/>
    <col min="15" max="16" width="25.42578125" customWidth="1"/>
    <col min="17" max="17" width="21.5703125" customWidth="1"/>
    <col min="18" max="19" width="4.85546875" customWidth="1"/>
    <col min="20" max="20" width="5.85546875" customWidth="1"/>
    <col min="21" max="22" width="4.85546875" customWidth="1"/>
    <col min="23" max="23" width="6" customWidth="1"/>
    <col min="24" max="25" width="4.85546875" customWidth="1"/>
    <col min="26" max="26" width="5.140625" customWidth="1"/>
    <col min="27" max="28" width="4.85546875" customWidth="1"/>
    <col min="29" max="29" width="5.85546875" bestFit="1" customWidth="1"/>
    <col min="30" max="30" width="5.85546875" customWidth="1"/>
    <col min="33" max="33" width="20.5703125" customWidth="1"/>
  </cols>
  <sheetData>
    <row r="1" spans="1:42" ht="27" customHeight="1" thickBot="1">
      <c r="A1" s="460"/>
      <c r="B1" s="461"/>
      <c r="C1" s="462"/>
      <c r="D1" s="460"/>
      <c r="E1" s="462"/>
      <c r="F1" s="436" t="s">
        <v>7</v>
      </c>
      <c r="G1" s="437"/>
      <c r="H1" s="437"/>
      <c r="I1" s="437"/>
      <c r="J1" s="437"/>
      <c r="K1" s="437"/>
      <c r="L1" s="437"/>
      <c r="M1" s="437"/>
      <c r="N1" s="437"/>
      <c r="O1" s="437"/>
      <c r="P1" s="437"/>
      <c r="Q1" s="437"/>
      <c r="R1" s="406" t="s">
        <v>8</v>
      </c>
      <c r="S1" s="407"/>
      <c r="T1" s="407"/>
      <c r="U1" s="407"/>
      <c r="V1" s="407"/>
      <c r="W1" s="407"/>
      <c r="X1" s="407"/>
      <c r="Y1" s="407"/>
      <c r="Z1" s="407"/>
      <c r="AA1" s="407"/>
      <c r="AB1" s="407"/>
      <c r="AC1" s="407"/>
      <c r="AD1" s="407"/>
      <c r="AE1" s="474" t="s">
        <v>9</v>
      </c>
      <c r="AF1" s="475"/>
      <c r="AG1" s="475"/>
      <c r="AH1" s="475"/>
      <c r="AI1" s="475"/>
      <c r="AJ1" s="475"/>
      <c r="AK1" s="475"/>
      <c r="AL1" s="475"/>
      <c r="AM1" s="475"/>
      <c r="AN1" s="475"/>
      <c r="AO1" s="475"/>
      <c r="AP1" s="475"/>
    </row>
    <row r="2" spans="1:42" ht="27" customHeight="1" thickBot="1">
      <c r="A2" s="463"/>
      <c r="B2" s="464"/>
      <c r="C2" s="465"/>
      <c r="D2" s="463"/>
      <c r="E2" s="465"/>
      <c r="F2" s="438"/>
      <c r="G2" s="439"/>
      <c r="H2" s="439"/>
      <c r="I2" s="439"/>
      <c r="J2" s="439"/>
      <c r="K2" s="439"/>
      <c r="L2" s="439"/>
      <c r="M2" s="439"/>
      <c r="N2" s="439"/>
      <c r="O2" s="439"/>
      <c r="P2" s="439"/>
      <c r="Q2" s="439"/>
      <c r="R2" s="406"/>
      <c r="S2" s="407"/>
      <c r="T2" s="407"/>
      <c r="U2" s="407"/>
      <c r="V2" s="407"/>
      <c r="W2" s="407"/>
      <c r="X2" s="407"/>
      <c r="Y2" s="407"/>
      <c r="Z2" s="407"/>
      <c r="AA2" s="407"/>
      <c r="AB2" s="407"/>
      <c r="AC2" s="407"/>
      <c r="AD2" s="407"/>
      <c r="AE2" s="474"/>
      <c r="AF2" s="475"/>
      <c r="AG2" s="475"/>
      <c r="AH2" s="475"/>
      <c r="AI2" s="475"/>
      <c r="AJ2" s="475"/>
      <c r="AK2" s="475"/>
      <c r="AL2" s="475"/>
      <c r="AM2" s="475"/>
      <c r="AN2" s="475"/>
      <c r="AO2" s="475"/>
      <c r="AP2" s="475"/>
    </row>
    <row r="3" spans="1:42" ht="27" customHeight="1">
      <c r="A3" s="463"/>
      <c r="B3" s="464"/>
      <c r="C3" s="465"/>
      <c r="D3" s="463"/>
      <c r="E3" s="465"/>
      <c r="F3" s="438"/>
      <c r="G3" s="439"/>
      <c r="H3" s="439"/>
      <c r="I3" s="439"/>
      <c r="J3" s="439"/>
      <c r="K3" s="439"/>
      <c r="L3" s="439"/>
      <c r="M3" s="439"/>
      <c r="N3" s="439"/>
      <c r="O3" s="439"/>
      <c r="P3" s="439"/>
      <c r="Q3" s="439"/>
      <c r="R3" s="406"/>
      <c r="S3" s="407"/>
      <c r="T3" s="407"/>
      <c r="U3" s="407"/>
      <c r="V3" s="407"/>
      <c r="W3" s="407"/>
      <c r="X3" s="407"/>
      <c r="Y3" s="407"/>
      <c r="Z3" s="407"/>
      <c r="AA3" s="407"/>
      <c r="AB3" s="407"/>
      <c r="AC3" s="407"/>
      <c r="AD3" s="407"/>
      <c r="AE3" s="474"/>
      <c r="AF3" s="475"/>
      <c r="AG3" s="475"/>
      <c r="AH3" s="475"/>
      <c r="AI3" s="475"/>
      <c r="AJ3" s="475"/>
      <c r="AK3" s="475"/>
      <c r="AL3" s="475"/>
      <c r="AM3" s="475"/>
      <c r="AN3" s="475"/>
      <c r="AO3" s="475"/>
      <c r="AP3" s="475"/>
    </row>
    <row r="4" spans="1:42" ht="15.6" customHeight="1" thickBot="1">
      <c r="A4" s="458" t="str">
        <f>IF(A6&gt;1,"Revisar los pesos porcentuales, el Plan suma más del 100%","Con lo formulado a la fecha, el total del Plan suma "&amp;A6*100&amp;"%")</f>
        <v>Revisar los pesos porcentuales, el Plan suma más del 100%</v>
      </c>
      <c r="B4" s="458"/>
      <c r="C4" s="458"/>
      <c r="D4" s="458"/>
      <c r="E4" s="459"/>
      <c r="F4" s="440" t="s">
        <v>10</v>
      </c>
      <c r="G4" s="441"/>
      <c r="H4" s="441"/>
      <c r="I4" s="441"/>
      <c r="J4" s="441"/>
      <c r="K4" s="441"/>
      <c r="L4" s="441"/>
      <c r="M4" s="441"/>
      <c r="N4" s="441"/>
      <c r="O4" s="441"/>
      <c r="P4" s="441"/>
      <c r="Q4" s="441"/>
      <c r="R4" s="408"/>
      <c r="S4" s="409"/>
      <c r="T4" s="409"/>
      <c r="U4" s="409"/>
      <c r="V4" s="409"/>
      <c r="W4" s="409"/>
      <c r="X4" s="409"/>
      <c r="Y4" s="409"/>
      <c r="Z4" s="409"/>
      <c r="AA4" s="409"/>
      <c r="AB4" s="409"/>
      <c r="AC4" s="409"/>
      <c r="AD4" s="409"/>
      <c r="AE4" s="476" t="s">
        <v>11</v>
      </c>
      <c r="AF4" s="476"/>
      <c r="AG4" s="476"/>
      <c r="AH4" s="476"/>
      <c r="AI4" s="476"/>
      <c r="AJ4" s="476"/>
      <c r="AK4" s="476"/>
      <c r="AL4" s="476"/>
      <c r="AM4" s="476"/>
      <c r="AN4" s="476"/>
      <c r="AO4" s="476"/>
      <c r="AP4" s="476"/>
    </row>
    <row r="5" spans="1:42" ht="26.1" customHeight="1" thickBot="1">
      <c r="A5" s="456" t="s">
        <v>12</v>
      </c>
      <c r="B5" s="457"/>
      <c r="C5" s="3" t="s">
        <v>13</v>
      </c>
      <c r="D5" s="4" t="s">
        <v>14</v>
      </c>
      <c r="E5" s="134" t="s">
        <v>15</v>
      </c>
      <c r="F5" s="135" t="s">
        <v>16</v>
      </c>
      <c r="G5" s="5" t="s">
        <v>17</v>
      </c>
      <c r="H5" s="6" t="s">
        <v>18</v>
      </c>
      <c r="I5" s="7" t="s">
        <v>19</v>
      </c>
      <c r="J5" s="8" t="s">
        <v>20</v>
      </c>
      <c r="K5" s="9" t="s">
        <v>21</v>
      </c>
      <c r="L5" s="10" t="s">
        <v>22</v>
      </c>
      <c r="M5" s="129" t="s">
        <v>23</v>
      </c>
      <c r="N5" s="130" t="s">
        <v>24</v>
      </c>
      <c r="O5" s="11" t="s">
        <v>25</v>
      </c>
      <c r="P5" s="12" t="s">
        <v>26</v>
      </c>
      <c r="Q5" s="549" t="s">
        <v>27</v>
      </c>
      <c r="R5" s="543" t="s">
        <v>28</v>
      </c>
      <c r="S5" s="546" t="s">
        <v>29</v>
      </c>
      <c r="T5" s="543" t="s">
        <v>30</v>
      </c>
      <c r="U5" s="546" t="s">
        <v>31</v>
      </c>
      <c r="V5" s="543" t="s">
        <v>32</v>
      </c>
      <c r="W5" s="546" t="s">
        <v>33</v>
      </c>
      <c r="X5" s="543" t="s">
        <v>34</v>
      </c>
      <c r="Y5" s="546" t="s">
        <v>35</v>
      </c>
      <c r="Z5" s="543" t="s">
        <v>36</v>
      </c>
      <c r="AA5" s="546" t="s">
        <v>37</v>
      </c>
      <c r="AB5" s="543" t="s">
        <v>38</v>
      </c>
      <c r="AC5" s="546" t="s">
        <v>39</v>
      </c>
      <c r="AD5" s="403" t="s">
        <v>40</v>
      </c>
      <c r="AE5" s="477"/>
      <c r="AF5" s="477"/>
      <c r="AG5" s="477"/>
      <c r="AH5" s="478"/>
      <c r="AI5" s="478"/>
      <c r="AJ5" s="478"/>
      <c r="AK5" s="478"/>
      <c r="AL5" s="478"/>
      <c r="AM5" s="478"/>
      <c r="AN5" s="478"/>
      <c r="AO5" s="478"/>
      <c r="AP5" s="478"/>
    </row>
    <row r="6" spans="1:42" ht="24" thickBot="1">
      <c r="A6" s="450">
        <f>SUM(E6,G6,I6,K6,M6,E8,G8,G8,I8,K8,M8,O6,O8)</f>
        <v>1.0045454545454549</v>
      </c>
      <c r="B6" s="451"/>
      <c r="C6" s="442">
        <v>0.95</v>
      </c>
      <c r="D6" s="466">
        <f>SUM(F6,H6,J6,L6,F8,H8,J8,L8,N6,N8,P6,P8)</f>
        <v>0.30444840909090914</v>
      </c>
      <c r="E6" s="13">
        <f>SUM(P11,P13,P15,P17,P19,P21,P23,P25,P27,P29,P31,P33)</f>
        <v>0.15</v>
      </c>
      <c r="F6" s="14">
        <f>SUM(P12,P14,P16,P18,P20,P22,P24,P26,P28,P30,P32,P34)</f>
        <v>3.0207499999999998E-2</v>
      </c>
      <c r="G6" s="15">
        <f>SUM(P35,P37,P39,P41,P43,P45,P47,P49,P51,P53,P55,P57,P59,P61,P63,P65,P67,P69,P71,P73,P75,P77,P79,P81,P83,P85,P87,P89,P91,P93,P95,P97,P99)</f>
        <v>0.15000000000000002</v>
      </c>
      <c r="H6" s="16">
        <f>SUM(P40,P42,P44,P46,P48,P50,P52,P54,P56,P58,P60,P62,P64,P66,P68,P70,P72,P74,P76,P78,P80,P82,P84,P86,P88,P90,P92)</f>
        <v>2.6868181818181822E-2</v>
      </c>
      <c r="I6" s="15">
        <f>SUM(P93,P101,P103,P105,P107,P109)</f>
        <v>0.15454545454545454</v>
      </c>
      <c r="J6" s="17">
        <f>SUM(P94,P102,P104,P106,P108,P110)</f>
        <v>4.937272727272727E-2</v>
      </c>
      <c r="K6" s="15">
        <f>SUM(P111,P113)</f>
        <v>0.15</v>
      </c>
      <c r="L6" s="17">
        <f>SUM(P112,P114)</f>
        <v>6.7500000000000004E-2</v>
      </c>
      <c r="M6" s="17">
        <f>SUM(P133)</f>
        <v>0.05</v>
      </c>
      <c r="N6" s="17">
        <f>SUM(P134)</f>
        <v>2.0500000000000004E-2</v>
      </c>
      <c r="O6" s="15">
        <f>SUM(P131)</f>
        <v>0.05</v>
      </c>
      <c r="P6" s="15">
        <f>SUM(P132)</f>
        <v>2.5000000000000001E-2</v>
      </c>
      <c r="Q6" s="549"/>
      <c r="R6" s="544"/>
      <c r="S6" s="547"/>
      <c r="T6" s="544"/>
      <c r="U6" s="547"/>
      <c r="V6" s="544"/>
      <c r="W6" s="547"/>
      <c r="X6" s="544"/>
      <c r="Y6" s="547"/>
      <c r="Z6" s="544"/>
      <c r="AA6" s="547"/>
      <c r="AB6" s="544"/>
      <c r="AC6" s="547"/>
      <c r="AD6" s="404"/>
      <c r="AE6" s="479" t="s">
        <v>41</v>
      </c>
      <c r="AF6" s="479"/>
      <c r="AG6" s="480"/>
      <c r="AH6" s="484" t="s">
        <v>42</v>
      </c>
      <c r="AI6" s="484"/>
      <c r="AJ6" s="485"/>
      <c r="AK6" s="487" t="s">
        <v>43</v>
      </c>
      <c r="AL6" s="484"/>
      <c r="AM6" s="485"/>
      <c r="AN6" s="487" t="s">
        <v>44</v>
      </c>
      <c r="AO6" s="484"/>
      <c r="AP6" s="489"/>
    </row>
    <row r="7" spans="1:42" s="2" customFormat="1" ht="24.6" customHeight="1" thickBot="1">
      <c r="A7" s="452"/>
      <c r="B7" s="453"/>
      <c r="C7" s="443"/>
      <c r="D7" s="467"/>
      <c r="E7" s="28" t="s">
        <v>45</v>
      </c>
      <c r="F7" s="29" t="s">
        <v>46</v>
      </c>
      <c r="G7" s="18" t="s">
        <v>47</v>
      </c>
      <c r="H7" s="19" t="s">
        <v>48</v>
      </c>
      <c r="I7" s="26" t="s">
        <v>49</v>
      </c>
      <c r="J7" s="27" t="s">
        <v>50</v>
      </c>
      <c r="K7" s="20" t="s">
        <v>51</v>
      </c>
      <c r="L7" s="21" t="s">
        <v>52</v>
      </c>
      <c r="M7" s="131" t="s">
        <v>53</v>
      </c>
      <c r="N7" s="132" t="s">
        <v>54</v>
      </c>
      <c r="O7" s="22" t="s">
        <v>55</v>
      </c>
      <c r="P7" s="23" t="s">
        <v>56</v>
      </c>
      <c r="Q7" s="549"/>
      <c r="R7" s="544"/>
      <c r="S7" s="547"/>
      <c r="T7" s="544"/>
      <c r="U7" s="547"/>
      <c r="V7" s="544"/>
      <c r="W7" s="547"/>
      <c r="X7" s="544"/>
      <c r="Y7" s="547"/>
      <c r="Z7" s="544"/>
      <c r="AA7" s="547"/>
      <c r="AB7" s="544"/>
      <c r="AC7" s="547"/>
      <c r="AD7" s="404"/>
      <c r="AE7" s="481"/>
      <c r="AF7" s="481"/>
      <c r="AG7" s="482"/>
      <c r="AH7" s="481"/>
      <c r="AI7" s="481"/>
      <c r="AJ7" s="486"/>
      <c r="AK7" s="488"/>
      <c r="AL7" s="481"/>
      <c r="AM7" s="486"/>
      <c r="AN7" s="488"/>
      <c r="AO7" s="481"/>
      <c r="AP7" s="490"/>
    </row>
    <row r="8" spans="1:42" s="2" customFormat="1" ht="24" thickBot="1">
      <c r="A8" s="454"/>
      <c r="B8" s="455"/>
      <c r="C8" s="444"/>
      <c r="D8" s="468"/>
      <c r="E8" s="24">
        <f>SUM(P115)</f>
        <v>0.05</v>
      </c>
      <c r="F8" s="15">
        <f>SUM(P116)</f>
        <v>1.2500000000000001E-2</v>
      </c>
      <c r="G8" s="15">
        <f>SUM(P117,P119,P121,P123,P125)</f>
        <v>0.05</v>
      </c>
      <c r="H8" s="15">
        <f>SUM(P118,P120,P122,P124,P126)</f>
        <v>0.01</v>
      </c>
      <c r="I8" s="24">
        <f>SUM(P127)</f>
        <v>0.05</v>
      </c>
      <c r="J8" s="24">
        <f>SUM(P128)</f>
        <v>1.2500000000000001E-2</v>
      </c>
      <c r="K8" s="15">
        <f>SUM(P129)</f>
        <v>0.05</v>
      </c>
      <c r="L8" s="15">
        <f>SUM(P130)</f>
        <v>2.5000000000000001E-2</v>
      </c>
      <c r="M8" s="17">
        <v>0</v>
      </c>
      <c r="N8" s="17">
        <v>0</v>
      </c>
      <c r="O8" s="24">
        <f>SUM(P137)</f>
        <v>0.05</v>
      </c>
      <c r="P8" s="25">
        <f>SUM(P138)</f>
        <v>2.5000000000000001E-2</v>
      </c>
      <c r="Q8" s="549"/>
      <c r="R8" s="544"/>
      <c r="S8" s="547"/>
      <c r="T8" s="544"/>
      <c r="U8" s="547"/>
      <c r="V8" s="544"/>
      <c r="W8" s="547"/>
      <c r="X8" s="544"/>
      <c r="Y8" s="547"/>
      <c r="Z8" s="544"/>
      <c r="AA8" s="547"/>
      <c r="AB8" s="544"/>
      <c r="AC8" s="547"/>
      <c r="AD8" s="404"/>
      <c r="AE8" s="481"/>
      <c r="AF8" s="481"/>
      <c r="AG8" s="482"/>
      <c r="AH8" s="481"/>
      <c r="AI8" s="481"/>
      <c r="AJ8" s="486"/>
      <c r="AK8" s="488"/>
      <c r="AL8" s="481"/>
      <c r="AM8" s="486"/>
      <c r="AN8" s="488"/>
      <c r="AO8" s="481"/>
      <c r="AP8" s="490"/>
    </row>
    <row r="9" spans="1:42" ht="22.5" customHeight="1">
      <c r="A9" s="469" t="s">
        <v>57</v>
      </c>
      <c r="B9" s="445" t="s">
        <v>58</v>
      </c>
      <c r="C9" s="445" t="s">
        <v>59</v>
      </c>
      <c r="D9" s="445" t="s">
        <v>60</v>
      </c>
      <c r="E9" s="445" t="s">
        <v>61</v>
      </c>
      <c r="F9" s="445" t="s">
        <v>62</v>
      </c>
      <c r="G9" s="445" t="s">
        <v>63</v>
      </c>
      <c r="H9" s="445" t="s">
        <v>64</v>
      </c>
      <c r="I9" s="469" t="s">
        <v>65</v>
      </c>
      <c r="J9" s="469" t="s">
        <v>66</v>
      </c>
      <c r="K9" s="469" t="s">
        <v>67</v>
      </c>
      <c r="L9" s="469" t="s">
        <v>68</v>
      </c>
      <c r="M9" s="473" t="s">
        <v>69</v>
      </c>
      <c r="N9" s="471" t="s">
        <v>70</v>
      </c>
      <c r="O9" s="446" t="s">
        <v>71</v>
      </c>
      <c r="P9" s="448" t="s">
        <v>72</v>
      </c>
      <c r="Q9" s="549"/>
      <c r="R9" s="544"/>
      <c r="S9" s="547"/>
      <c r="T9" s="544"/>
      <c r="U9" s="547"/>
      <c r="V9" s="544"/>
      <c r="W9" s="547"/>
      <c r="X9" s="544"/>
      <c r="Y9" s="547"/>
      <c r="Z9" s="544"/>
      <c r="AA9" s="547"/>
      <c r="AB9" s="544"/>
      <c r="AC9" s="547"/>
      <c r="AD9" s="404"/>
      <c r="AE9" s="483"/>
      <c r="AF9" s="481"/>
      <c r="AG9" s="482"/>
      <c r="AH9" s="481"/>
      <c r="AI9" s="481"/>
      <c r="AJ9" s="486"/>
      <c r="AK9" s="488"/>
      <c r="AL9" s="481"/>
      <c r="AM9" s="486"/>
      <c r="AN9" s="488"/>
      <c r="AO9" s="481"/>
      <c r="AP9" s="490"/>
    </row>
    <row r="10" spans="1:42" ht="22.5" customHeight="1" thickBot="1">
      <c r="A10" s="470"/>
      <c r="B10" s="445"/>
      <c r="C10" s="445"/>
      <c r="D10" s="445"/>
      <c r="E10" s="445"/>
      <c r="F10" s="445"/>
      <c r="G10" s="445"/>
      <c r="H10" s="445"/>
      <c r="I10" s="470"/>
      <c r="J10" s="470"/>
      <c r="K10" s="470"/>
      <c r="L10" s="470"/>
      <c r="M10" s="472"/>
      <c r="N10" s="472"/>
      <c r="O10" s="447"/>
      <c r="P10" s="449"/>
      <c r="Q10" s="550"/>
      <c r="R10" s="545"/>
      <c r="S10" s="548"/>
      <c r="T10" s="545"/>
      <c r="U10" s="548"/>
      <c r="V10" s="545"/>
      <c r="W10" s="548"/>
      <c r="X10" s="545"/>
      <c r="Y10" s="548"/>
      <c r="Z10" s="545"/>
      <c r="AA10" s="548"/>
      <c r="AB10" s="545"/>
      <c r="AC10" s="548"/>
      <c r="AD10" s="405"/>
      <c r="AE10" s="483"/>
      <c r="AF10" s="481"/>
      <c r="AG10" s="482"/>
      <c r="AH10" s="481"/>
      <c r="AI10" s="481"/>
      <c r="AJ10" s="486"/>
      <c r="AK10" s="488"/>
      <c r="AL10" s="481"/>
      <c r="AM10" s="486"/>
      <c r="AN10" s="488"/>
      <c r="AO10" s="481"/>
      <c r="AP10" s="490"/>
    </row>
    <row r="11" spans="1:42" ht="182.1" customHeight="1">
      <c r="A11" s="519">
        <v>1</v>
      </c>
      <c r="B11" s="519" t="s">
        <v>73</v>
      </c>
      <c r="C11" s="519" t="s">
        <v>74</v>
      </c>
      <c r="D11" s="519" t="s">
        <v>75</v>
      </c>
      <c r="E11" s="519" t="s">
        <v>75</v>
      </c>
      <c r="F11" s="523" t="s">
        <v>76</v>
      </c>
      <c r="G11" s="519" t="s">
        <v>77</v>
      </c>
      <c r="H11" s="519" t="s">
        <v>78</v>
      </c>
      <c r="I11" s="519" t="s">
        <v>79</v>
      </c>
      <c r="J11" s="519" t="s">
        <v>80</v>
      </c>
      <c r="K11" s="515" t="s">
        <v>81</v>
      </c>
      <c r="L11" s="515" t="s">
        <v>82</v>
      </c>
      <c r="M11" s="517">
        <v>44621</v>
      </c>
      <c r="N11" s="517">
        <v>44926</v>
      </c>
      <c r="O11" s="116" t="s">
        <v>83</v>
      </c>
      <c r="P11" s="117">
        <f>15%/12</f>
        <v>1.2499999999999999E-2</v>
      </c>
      <c r="Q11" s="118">
        <f t="shared" ref="Q11:Q78" si="0">SUM(R11:AC11)</f>
        <v>1</v>
      </c>
      <c r="R11" s="122"/>
      <c r="S11" s="123"/>
      <c r="T11" s="123"/>
      <c r="U11" s="123"/>
      <c r="V11" s="124"/>
      <c r="W11" s="123">
        <v>0.33</v>
      </c>
      <c r="X11" s="124"/>
      <c r="Y11" s="123"/>
      <c r="Z11" s="124">
        <v>0.33</v>
      </c>
      <c r="AA11" s="123"/>
      <c r="AB11" s="124"/>
      <c r="AC11" s="128">
        <v>0.34</v>
      </c>
      <c r="AD11" s="181"/>
      <c r="AE11" s="410" t="s">
        <v>84</v>
      </c>
      <c r="AF11" s="411"/>
      <c r="AG11" s="412"/>
      <c r="AH11" s="491"/>
      <c r="AI11" s="492"/>
      <c r="AJ11" s="493"/>
      <c r="AK11" s="410"/>
      <c r="AL11" s="411"/>
      <c r="AM11" s="412"/>
      <c r="AN11" s="410"/>
      <c r="AO11" s="411"/>
      <c r="AP11" s="412"/>
    </row>
    <row r="12" spans="1:42" ht="182.1" customHeight="1" thickBot="1">
      <c r="A12" s="520"/>
      <c r="B12" s="520"/>
      <c r="C12" s="520"/>
      <c r="D12" s="520"/>
      <c r="E12" s="520"/>
      <c r="F12" s="524"/>
      <c r="G12" s="520"/>
      <c r="H12" s="520"/>
      <c r="I12" s="520"/>
      <c r="J12" s="520"/>
      <c r="K12" s="516"/>
      <c r="L12" s="516"/>
      <c r="M12" s="518"/>
      <c r="N12" s="518"/>
      <c r="O12" s="119" t="s">
        <v>85</v>
      </c>
      <c r="P12" s="120">
        <f>Q12*P11</f>
        <v>0</v>
      </c>
      <c r="Q12" s="121">
        <f t="shared" si="0"/>
        <v>0</v>
      </c>
      <c r="R12" s="125"/>
      <c r="S12" s="126"/>
      <c r="T12" s="126"/>
      <c r="U12" s="126"/>
      <c r="V12" s="126"/>
      <c r="W12" s="126"/>
      <c r="X12" s="126"/>
      <c r="Y12" s="126"/>
      <c r="Z12" s="126"/>
      <c r="AA12" s="126"/>
      <c r="AB12" s="126"/>
      <c r="AC12" s="127"/>
      <c r="AD12" s="182"/>
      <c r="AE12" s="413"/>
      <c r="AF12" s="414"/>
      <c r="AG12" s="415"/>
      <c r="AH12" s="494"/>
      <c r="AI12" s="495"/>
      <c r="AJ12" s="496"/>
      <c r="AK12" s="413"/>
      <c r="AL12" s="414"/>
      <c r="AM12" s="415"/>
      <c r="AN12" s="413"/>
      <c r="AO12" s="414"/>
      <c r="AP12" s="415"/>
    </row>
    <row r="13" spans="1:42" ht="182.1" customHeight="1">
      <c r="A13" s="519">
        <v>2</v>
      </c>
      <c r="B13" s="519" t="s">
        <v>73</v>
      </c>
      <c r="C13" s="519" t="s">
        <v>74</v>
      </c>
      <c r="D13" s="519" t="s">
        <v>75</v>
      </c>
      <c r="E13" s="519" t="s">
        <v>75</v>
      </c>
      <c r="F13" s="523" t="s">
        <v>76</v>
      </c>
      <c r="G13" s="519" t="s">
        <v>77</v>
      </c>
      <c r="H13" s="519" t="s">
        <v>78</v>
      </c>
      <c r="I13" s="519" t="s">
        <v>86</v>
      </c>
      <c r="J13" s="519" t="s">
        <v>87</v>
      </c>
      <c r="K13" s="515" t="s">
        <v>81</v>
      </c>
      <c r="L13" s="515" t="s">
        <v>82</v>
      </c>
      <c r="M13" s="517">
        <v>44621</v>
      </c>
      <c r="N13" s="517">
        <v>44926</v>
      </c>
      <c r="O13" s="116" t="s">
        <v>83</v>
      </c>
      <c r="P13" s="117">
        <f>15%/12</f>
        <v>1.2499999999999999E-2</v>
      </c>
      <c r="Q13" s="118">
        <f t="shared" si="0"/>
        <v>1</v>
      </c>
      <c r="R13" s="122"/>
      <c r="S13" s="123"/>
      <c r="T13" s="123"/>
      <c r="U13" s="123"/>
      <c r="V13" s="124"/>
      <c r="W13" s="123">
        <v>0.33</v>
      </c>
      <c r="X13" s="124"/>
      <c r="Y13" s="123"/>
      <c r="Z13" s="124">
        <v>0.33</v>
      </c>
      <c r="AA13" s="123"/>
      <c r="AB13" s="124"/>
      <c r="AC13" s="128">
        <v>0.34</v>
      </c>
      <c r="AD13" s="181"/>
      <c r="AE13" s="410"/>
      <c r="AF13" s="411"/>
      <c r="AG13" s="412"/>
      <c r="AH13" s="491"/>
      <c r="AI13" s="492"/>
      <c r="AJ13" s="493"/>
      <c r="AK13" s="410"/>
      <c r="AL13" s="411"/>
      <c r="AM13" s="412"/>
      <c r="AN13" s="410"/>
      <c r="AO13" s="411"/>
      <c r="AP13" s="412"/>
    </row>
    <row r="14" spans="1:42" ht="182.1" customHeight="1" thickBot="1">
      <c r="A14" s="520"/>
      <c r="B14" s="520"/>
      <c r="C14" s="520"/>
      <c r="D14" s="520"/>
      <c r="E14" s="520"/>
      <c r="F14" s="524"/>
      <c r="G14" s="520"/>
      <c r="H14" s="520"/>
      <c r="I14" s="520"/>
      <c r="J14" s="520"/>
      <c r="K14" s="516"/>
      <c r="L14" s="516"/>
      <c r="M14" s="518"/>
      <c r="N14" s="518"/>
      <c r="O14" s="119" t="s">
        <v>85</v>
      </c>
      <c r="P14" s="120">
        <f>Q14*P13</f>
        <v>0</v>
      </c>
      <c r="Q14" s="121">
        <f t="shared" si="0"/>
        <v>0</v>
      </c>
      <c r="R14" s="125"/>
      <c r="S14" s="126"/>
      <c r="T14" s="126"/>
      <c r="U14" s="126"/>
      <c r="V14" s="126"/>
      <c r="W14" s="126"/>
      <c r="X14" s="126"/>
      <c r="Y14" s="126"/>
      <c r="Z14" s="126"/>
      <c r="AA14" s="126"/>
      <c r="AB14" s="126"/>
      <c r="AC14" s="127"/>
      <c r="AD14" s="182"/>
      <c r="AE14" s="413"/>
      <c r="AF14" s="414"/>
      <c r="AG14" s="415"/>
      <c r="AH14" s="494"/>
      <c r="AI14" s="495"/>
      <c r="AJ14" s="496"/>
      <c r="AK14" s="413"/>
      <c r="AL14" s="414"/>
      <c r="AM14" s="415"/>
      <c r="AN14" s="413"/>
      <c r="AO14" s="414"/>
      <c r="AP14" s="415"/>
    </row>
    <row r="15" spans="1:42" ht="182.1" customHeight="1">
      <c r="A15" s="519">
        <v>3</v>
      </c>
      <c r="B15" s="519" t="s">
        <v>73</v>
      </c>
      <c r="C15" s="519" t="s">
        <v>88</v>
      </c>
      <c r="D15" s="519" t="s">
        <v>89</v>
      </c>
      <c r="E15" s="519" t="s">
        <v>89</v>
      </c>
      <c r="F15" s="523" t="s">
        <v>76</v>
      </c>
      <c r="G15" s="519" t="s">
        <v>90</v>
      </c>
      <c r="H15" s="519" t="s">
        <v>91</v>
      </c>
      <c r="I15" s="519" t="s">
        <v>92</v>
      </c>
      <c r="J15" s="519" t="s">
        <v>93</v>
      </c>
      <c r="K15" s="519" t="s">
        <v>81</v>
      </c>
      <c r="L15" s="519" t="s">
        <v>82</v>
      </c>
      <c r="M15" s="517">
        <v>44713</v>
      </c>
      <c r="N15" s="517">
        <v>44895</v>
      </c>
      <c r="O15" s="116" t="s">
        <v>83</v>
      </c>
      <c r="P15" s="117">
        <f>15%/12</f>
        <v>1.2499999999999999E-2</v>
      </c>
      <c r="Q15" s="118">
        <f t="shared" si="0"/>
        <v>1</v>
      </c>
      <c r="R15" s="122"/>
      <c r="S15" s="123"/>
      <c r="T15" s="123"/>
      <c r="U15" s="123"/>
      <c r="V15" s="124"/>
      <c r="W15" s="123"/>
      <c r="X15" s="124"/>
      <c r="Y15" s="123"/>
      <c r="Z15" s="124">
        <v>0.5</v>
      </c>
      <c r="AA15" s="123"/>
      <c r="AB15" s="124"/>
      <c r="AC15" s="128">
        <v>0.5</v>
      </c>
      <c r="AD15" s="181"/>
      <c r="AE15" s="410" t="s">
        <v>84</v>
      </c>
      <c r="AF15" s="411"/>
      <c r="AG15" s="412"/>
      <c r="AH15" s="410" t="s">
        <v>94</v>
      </c>
      <c r="AI15" s="411"/>
      <c r="AJ15" s="412"/>
      <c r="AK15" s="410"/>
      <c r="AL15" s="411"/>
      <c r="AM15" s="412"/>
      <c r="AN15" s="410"/>
      <c r="AO15" s="411"/>
      <c r="AP15" s="412"/>
    </row>
    <row r="16" spans="1:42" ht="182.1" customHeight="1" thickBot="1">
      <c r="A16" s="520"/>
      <c r="B16" s="520"/>
      <c r="C16" s="520"/>
      <c r="D16" s="520"/>
      <c r="E16" s="520"/>
      <c r="F16" s="524"/>
      <c r="G16" s="520"/>
      <c r="H16" s="520"/>
      <c r="I16" s="520"/>
      <c r="J16" s="520"/>
      <c r="K16" s="520"/>
      <c r="L16" s="520"/>
      <c r="M16" s="518"/>
      <c r="N16" s="518"/>
      <c r="O16" s="119" t="s">
        <v>85</v>
      </c>
      <c r="P16" s="120">
        <f>Q16*P15</f>
        <v>9.3749999999999997E-3</v>
      </c>
      <c r="Q16" s="121">
        <f t="shared" si="0"/>
        <v>0.75</v>
      </c>
      <c r="R16" s="125">
        <v>0</v>
      </c>
      <c r="S16" s="126">
        <v>0</v>
      </c>
      <c r="T16" s="126">
        <v>0</v>
      </c>
      <c r="U16" s="126"/>
      <c r="V16" s="126"/>
      <c r="W16" s="126"/>
      <c r="X16" s="126"/>
      <c r="Y16" s="126"/>
      <c r="Z16" s="126"/>
      <c r="AA16" s="126">
        <v>0.75</v>
      </c>
      <c r="AB16" s="126"/>
      <c r="AC16" s="127"/>
      <c r="AD16" s="182"/>
      <c r="AE16" s="413"/>
      <c r="AF16" s="414"/>
      <c r="AG16" s="415"/>
      <c r="AH16" s="413"/>
      <c r="AI16" s="414"/>
      <c r="AJ16" s="415"/>
      <c r="AK16" s="413"/>
      <c r="AL16" s="414"/>
      <c r="AM16" s="415"/>
      <c r="AN16" s="413"/>
      <c r="AO16" s="414"/>
      <c r="AP16" s="415"/>
    </row>
    <row r="17" spans="1:42" ht="182.1" customHeight="1">
      <c r="A17" s="519">
        <v>4</v>
      </c>
      <c r="B17" s="519" t="s">
        <v>73</v>
      </c>
      <c r="C17" s="519" t="s">
        <v>88</v>
      </c>
      <c r="D17" s="519" t="s">
        <v>89</v>
      </c>
      <c r="E17" s="519" t="s">
        <v>89</v>
      </c>
      <c r="F17" s="523" t="s">
        <v>76</v>
      </c>
      <c r="G17" s="519" t="s">
        <v>90</v>
      </c>
      <c r="H17" s="519" t="s">
        <v>91</v>
      </c>
      <c r="I17" s="519" t="s">
        <v>95</v>
      </c>
      <c r="J17" s="519" t="s">
        <v>96</v>
      </c>
      <c r="K17" s="519" t="s">
        <v>81</v>
      </c>
      <c r="L17" s="519" t="s">
        <v>82</v>
      </c>
      <c r="M17" s="517">
        <v>44593</v>
      </c>
      <c r="N17" s="517">
        <v>44926</v>
      </c>
      <c r="O17" s="116" t="s">
        <v>83</v>
      </c>
      <c r="P17" s="117">
        <f>15%/12</f>
        <v>1.2499999999999999E-2</v>
      </c>
      <c r="Q17" s="118">
        <f t="shared" si="0"/>
        <v>1</v>
      </c>
      <c r="R17" s="122"/>
      <c r="S17" s="123"/>
      <c r="T17" s="123">
        <v>0.25</v>
      </c>
      <c r="U17" s="123"/>
      <c r="V17" s="124"/>
      <c r="W17" s="123">
        <v>0.25</v>
      </c>
      <c r="X17" s="124"/>
      <c r="Y17" s="123"/>
      <c r="Z17" s="124">
        <v>0.25</v>
      </c>
      <c r="AA17" s="123"/>
      <c r="AB17" s="124"/>
      <c r="AC17" s="128">
        <v>0.25</v>
      </c>
      <c r="AD17" s="181"/>
      <c r="AE17" s="503" t="s">
        <v>97</v>
      </c>
      <c r="AF17" s="504"/>
      <c r="AG17" s="505"/>
      <c r="AH17" s="503" t="s">
        <v>98</v>
      </c>
      <c r="AI17" s="504"/>
      <c r="AJ17" s="505"/>
      <c r="AK17" s="503"/>
      <c r="AL17" s="504"/>
      <c r="AM17" s="505"/>
      <c r="AN17" s="503"/>
      <c r="AO17" s="504"/>
      <c r="AP17" s="505"/>
    </row>
    <row r="18" spans="1:42" ht="182.1" customHeight="1" thickBot="1">
      <c r="A18" s="520"/>
      <c r="B18" s="520"/>
      <c r="C18" s="520"/>
      <c r="D18" s="520"/>
      <c r="E18" s="520"/>
      <c r="F18" s="524"/>
      <c r="G18" s="520"/>
      <c r="H18" s="520"/>
      <c r="I18" s="520"/>
      <c r="J18" s="520"/>
      <c r="K18" s="520"/>
      <c r="L18" s="520"/>
      <c r="M18" s="518"/>
      <c r="N18" s="518"/>
      <c r="O18" s="119" t="s">
        <v>85</v>
      </c>
      <c r="P18" s="120">
        <f>Q18*P17</f>
        <v>6.2499999999999995E-3</v>
      </c>
      <c r="Q18" s="121">
        <f t="shared" si="0"/>
        <v>0.5</v>
      </c>
      <c r="R18" s="125"/>
      <c r="S18" s="126"/>
      <c r="T18" s="126">
        <v>0.25</v>
      </c>
      <c r="U18" s="126"/>
      <c r="V18" s="126"/>
      <c r="W18" s="126">
        <v>0.25</v>
      </c>
      <c r="X18" s="126"/>
      <c r="Y18" s="126"/>
      <c r="Z18" s="126"/>
      <c r="AA18" s="126"/>
      <c r="AB18" s="126"/>
      <c r="AC18" s="127"/>
      <c r="AD18" s="182"/>
      <c r="AE18" s="506"/>
      <c r="AF18" s="507"/>
      <c r="AG18" s="508"/>
      <c r="AH18" s="506"/>
      <c r="AI18" s="507"/>
      <c r="AJ18" s="508"/>
      <c r="AK18" s="506"/>
      <c r="AL18" s="507"/>
      <c r="AM18" s="508"/>
      <c r="AN18" s="506"/>
      <c r="AO18" s="507"/>
      <c r="AP18" s="508"/>
    </row>
    <row r="19" spans="1:42" ht="182.1" customHeight="1">
      <c r="A19" s="519">
        <v>5</v>
      </c>
      <c r="B19" s="519" t="s">
        <v>73</v>
      </c>
      <c r="C19" s="519" t="s">
        <v>88</v>
      </c>
      <c r="D19" s="519" t="s">
        <v>89</v>
      </c>
      <c r="E19" s="519" t="s">
        <v>89</v>
      </c>
      <c r="F19" s="523" t="s">
        <v>76</v>
      </c>
      <c r="G19" s="519" t="s">
        <v>90</v>
      </c>
      <c r="H19" s="519" t="s">
        <v>91</v>
      </c>
      <c r="I19" s="519" t="s">
        <v>99</v>
      </c>
      <c r="J19" s="519" t="s">
        <v>99</v>
      </c>
      <c r="K19" s="519" t="s">
        <v>81</v>
      </c>
      <c r="L19" s="519" t="s">
        <v>82</v>
      </c>
      <c r="M19" s="521">
        <v>44713</v>
      </c>
      <c r="N19" s="521">
        <v>44895</v>
      </c>
      <c r="O19" s="116" t="s">
        <v>83</v>
      </c>
      <c r="P19" s="117">
        <f>15%/12</f>
        <v>1.2499999999999999E-2</v>
      </c>
      <c r="Q19" s="118">
        <f t="shared" si="0"/>
        <v>1</v>
      </c>
      <c r="R19" s="122"/>
      <c r="S19" s="123"/>
      <c r="T19" s="123"/>
      <c r="U19" s="123"/>
      <c r="V19" s="124"/>
      <c r="W19" s="123"/>
      <c r="X19" s="124"/>
      <c r="Y19" s="123"/>
      <c r="Z19" s="124">
        <v>0.5</v>
      </c>
      <c r="AA19" s="123"/>
      <c r="AB19" s="124"/>
      <c r="AC19" s="128">
        <v>0.5</v>
      </c>
      <c r="AD19" s="181"/>
      <c r="AE19" s="410" t="s">
        <v>84</v>
      </c>
      <c r="AF19" s="411"/>
      <c r="AG19" s="412"/>
      <c r="AH19" s="410" t="s">
        <v>84</v>
      </c>
      <c r="AI19" s="411"/>
      <c r="AJ19" s="412"/>
      <c r="AK19" s="410"/>
      <c r="AL19" s="411"/>
      <c r="AM19" s="412"/>
      <c r="AN19" s="410"/>
      <c r="AO19" s="411"/>
      <c r="AP19" s="412"/>
    </row>
    <row r="20" spans="1:42" ht="182.1" customHeight="1" thickBot="1">
      <c r="A20" s="520"/>
      <c r="B20" s="520"/>
      <c r="C20" s="520"/>
      <c r="D20" s="520"/>
      <c r="E20" s="520"/>
      <c r="F20" s="524"/>
      <c r="G20" s="520"/>
      <c r="H20" s="520"/>
      <c r="I20" s="520"/>
      <c r="J20" s="520"/>
      <c r="K20" s="520"/>
      <c r="L20" s="520"/>
      <c r="M20" s="522"/>
      <c r="N20" s="522"/>
      <c r="O20" s="119" t="s">
        <v>85</v>
      </c>
      <c r="P20" s="120">
        <f>Q20*P19</f>
        <v>0</v>
      </c>
      <c r="Q20" s="121">
        <f t="shared" si="0"/>
        <v>0</v>
      </c>
      <c r="R20" s="125">
        <v>0</v>
      </c>
      <c r="S20" s="126">
        <v>0</v>
      </c>
      <c r="T20" s="126">
        <v>0</v>
      </c>
      <c r="U20" s="126"/>
      <c r="V20" s="126"/>
      <c r="W20" s="126"/>
      <c r="X20" s="126"/>
      <c r="Y20" s="126"/>
      <c r="Z20" s="126"/>
      <c r="AA20" s="126"/>
      <c r="AB20" s="126"/>
      <c r="AC20" s="127"/>
      <c r="AD20" s="182"/>
      <c r="AE20" s="413"/>
      <c r="AF20" s="414"/>
      <c r="AG20" s="415"/>
      <c r="AH20" s="413"/>
      <c r="AI20" s="414"/>
      <c r="AJ20" s="415"/>
      <c r="AK20" s="413"/>
      <c r="AL20" s="414"/>
      <c r="AM20" s="415"/>
      <c r="AN20" s="413"/>
      <c r="AO20" s="414"/>
      <c r="AP20" s="415"/>
    </row>
    <row r="21" spans="1:42" ht="182.1" customHeight="1">
      <c r="A21" s="519">
        <v>6</v>
      </c>
      <c r="B21" s="519" t="s">
        <v>100</v>
      </c>
      <c r="C21" s="519" t="s">
        <v>101</v>
      </c>
      <c r="D21" s="519" t="s">
        <v>102</v>
      </c>
      <c r="E21" s="519" t="s">
        <v>103</v>
      </c>
      <c r="F21" s="523" t="s">
        <v>76</v>
      </c>
      <c r="G21" s="519" t="s">
        <v>104</v>
      </c>
      <c r="H21" s="519" t="s">
        <v>105</v>
      </c>
      <c r="I21" s="519" t="s">
        <v>106</v>
      </c>
      <c r="J21" s="519" t="s">
        <v>107</v>
      </c>
      <c r="K21" s="519" t="s">
        <v>81</v>
      </c>
      <c r="L21" s="519" t="s">
        <v>82</v>
      </c>
      <c r="M21" s="521">
        <v>44562</v>
      </c>
      <c r="N21" s="521">
        <v>44926</v>
      </c>
      <c r="O21" s="116" t="s">
        <v>83</v>
      </c>
      <c r="P21" s="117">
        <f>15%/12</f>
        <v>1.2499999999999999E-2</v>
      </c>
      <c r="Q21" s="118">
        <f t="shared" si="0"/>
        <v>1</v>
      </c>
      <c r="R21" s="122"/>
      <c r="S21" s="123"/>
      <c r="T21" s="123">
        <v>0.25</v>
      </c>
      <c r="U21" s="123"/>
      <c r="V21" s="124"/>
      <c r="W21" s="123">
        <v>0.25</v>
      </c>
      <c r="X21" s="124"/>
      <c r="Y21" s="123"/>
      <c r="Z21" s="124">
        <v>0.25</v>
      </c>
      <c r="AA21" s="123"/>
      <c r="AB21" s="124"/>
      <c r="AC21" s="128">
        <v>0.25</v>
      </c>
      <c r="AD21" s="181"/>
      <c r="AE21" s="497" t="s">
        <v>108</v>
      </c>
      <c r="AF21" s="498"/>
      <c r="AG21" s="499"/>
      <c r="AH21" s="410" t="s">
        <v>109</v>
      </c>
      <c r="AI21" s="411"/>
      <c r="AJ21" s="412"/>
      <c r="AK21" s="410"/>
      <c r="AL21" s="411"/>
      <c r="AM21" s="412"/>
      <c r="AN21" s="410"/>
      <c r="AO21" s="411"/>
      <c r="AP21" s="412"/>
    </row>
    <row r="22" spans="1:42" ht="182.1" customHeight="1" thickBot="1">
      <c r="A22" s="520"/>
      <c r="B22" s="520"/>
      <c r="C22" s="520"/>
      <c r="D22" s="520"/>
      <c r="E22" s="520"/>
      <c r="F22" s="524"/>
      <c r="G22" s="520"/>
      <c r="H22" s="520"/>
      <c r="I22" s="520"/>
      <c r="J22" s="520"/>
      <c r="K22" s="520"/>
      <c r="L22" s="520"/>
      <c r="M22" s="522"/>
      <c r="N22" s="522"/>
      <c r="O22" s="119" t="s">
        <v>85</v>
      </c>
      <c r="P22" s="120">
        <f>Q22*P21</f>
        <v>3.1249999999999997E-3</v>
      </c>
      <c r="Q22" s="121">
        <f t="shared" si="0"/>
        <v>0.25</v>
      </c>
      <c r="R22" s="125"/>
      <c r="S22" s="126"/>
      <c r="T22" s="126">
        <v>0.25</v>
      </c>
      <c r="U22" s="126"/>
      <c r="V22" s="126"/>
      <c r="W22" s="126"/>
      <c r="X22" s="126"/>
      <c r="Y22" s="126"/>
      <c r="Z22" s="126"/>
      <c r="AA22" s="126"/>
      <c r="AB22" s="126"/>
      <c r="AC22" s="127"/>
      <c r="AD22" s="182"/>
      <c r="AE22" s="500"/>
      <c r="AF22" s="501"/>
      <c r="AG22" s="502"/>
      <c r="AH22" s="413"/>
      <c r="AI22" s="414"/>
      <c r="AJ22" s="415"/>
      <c r="AK22" s="413"/>
      <c r="AL22" s="414"/>
      <c r="AM22" s="415"/>
      <c r="AN22" s="413"/>
      <c r="AO22" s="414"/>
      <c r="AP22" s="415"/>
    </row>
    <row r="23" spans="1:42" ht="182.1" customHeight="1">
      <c r="A23" s="519">
        <v>7</v>
      </c>
      <c r="B23" s="519" t="s">
        <v>110</v>
      </c>
      <c r="C23" s="519" t="s">
        <v>111</v>
      </c>
      <c r="D23" s="519" t="s">
        <v>112</v>
      </c>
      <c r="E23" s="519" t="s">
        <v>113</v>
      </c>
      <c r="F23" s="523" t="s">
        <v>76</v>
      </c>
      <c r="G23" s="519" t="s">
        <v>114</v>
      </c>
      <c r="H23" s="519" t="s">
        <v>115</v>
      </c>
      <c r="I23" s="519" t="s">
        <v>116</v>
      </c>
      <c r="J23" s="519" t="s">
        <v>116</v>
      </c>
      <c r="K23" s="519" t="s">
        <v>81</v>
      </c>
      <c r="L23" s="519" t="s">
        <v>82</v>
      </c>
      <c r="M23" s="521">
        <v>44682</v>
      </c>
      <c r="N23" s="521">
        <v>44926</v>
      </c>
      <c r="O23" s="116" t="s">
        <v>83</v>
      </c>
      <c r="P23" s="117">
        <f>15%/12</f>
        <v>1.2499999999999999E-2</v>
      </c>
      <c r="Q23" s="118">
        <f t="shared" si="0"/>
        <v>1</v>
      </c>
      <c r="R23" s="122"/>
      <c r="S23" s="123"/>
      <c r="T23" s="123"/>
      <c r="U23" s="123"/>
      <c r="V23" s="124"/>
      <c r="W23" s="123">
        <v>0.33</v>
      </c>
      <c r="X23" s="124"/>
      <c r="Y23" s="123"/>
      <c r="Z23" s="124">
        <v>0.33</v>
      </c>
      <c r="AA23" s="123"/>
      <c r="AB23" s="124"/>
      <c r="AC23" s="128">
        <v>0.34</v>
      </c>
      <c r="AD23" s="181"/>
      <c r="AE23" s="410" t="s">
        <v>117</v>
      </c>
      <c r="AF23" s="411"/>
      <c r="AG23" s="412"/>
      <c r="AH23" s="410"/>
      <c r="AI23" s="411"/>
      <c r="AJ23" s="412"/>
      <c r="AK23" s="410"/>
      <c r="AL23" s="411"/>
      <c r="AM23" s="412"/>
      <c r="AN23" s="410"/>
      <c r="AO23" s="411"/>
      <c r="AP23" s="412"/>
    </row>
    <row r="24" spans="1:42" ht="182.1" customHeight="1" thickBot="1">
      <c r="A24" s="520"/>
      <c r="B24" s="520"/>
      <c r="C24" s="520"/>
      <c r="D24" s="520"/>
      <c r="E24" s="520"/>
      <c r="F24" s="524"/>
      <c r="G24" s="520"/>
      <c r="H24" s="520"/>
      <c r="I24" s="520"/>
      <c r="J24" s="520"/>
      <c r="K24" s="520"/>
      <c r="L24" s="520"/>
      <c r="M24" s="522"/>
      <c r="N24" s="522"/>
      <c r="O24" s="119" t="s">
        <v>85</v>
      </c>
      <c r="P24" s="120">
        <f>Q24*P23</f>
        <v>5.2075000000000003E-3</v>
      </c>
      <c r="Q24" s="121">
        <f t="shared" si="0"/>
        <v>0.41660000000000003</v>
      </c>
      <c r="R24" s="125"/>
      <c r="S24" s="126"/>
      <c r="T24" s="126"/>
      <c r="U24" s="126">
        <v>0.41660000000000003</v>
      </c>
      <c r="V24" s="126"/>
      <c r="W24" s="126"/>
      <c r="X24" s="126"/>
      <c r="Y24" s="126"/>
      <c r="Z24" s="126"/>
      <c r="AA24" s="126"/>
      <c r="AB24" s="126"/>
      <c r="AC24" s="127"/>
      <c r="AD24" s="182"/>
      <c r="AE24" s="413"/>
      <c r="AF24" s="414"/>
      <c r="AG24" s="415"/>
      <c r="AH24" s="413"/>
      <c r="AI24" s="414"/>
      <c r="AJ24" s="415"/>
      <c r="AK24" s="413"/>
      <c r="AL24" s="414"/>
      <c r="AM24" s="415"/>
      <c r="AN24" s="413"/>
      <c r="AO24" s="414"/>
      <c r="AP24" s="415"/>
    </row>
    <row r="25" spans="1:42" ht="182.1" customHeight="1">
      <c r="A25" s="519">
        <v>8</v>
      </c>
      <c r="B25" s="519" t="s">
        <v>110</v>
      </c>
      <c r="C25" s="519" t="s">
        <v>111</v>
      </c>
      <c r="D25" s="519" t="s">
        <v>112</v>
      </c>
      <c r="E25" s="519" t="s">
        <v>113</v>
      </c>
      <c r="F25" s="523" t="s">
        <v>76</v>
      </c>
      <c r="G25" s="519" t="s">
        <v>118</v>
      </c>
      <c r="H25" s="519" t="s">
        <v>115</v>
      </c>
      <c r="I25" s="519" t="s">
        <v>119</v>
      </c>
      <c r="J25" s="519" t="s">
        <v>120</v>
      </c>
      <c r="K25" s="519" t="s">
        <v>81</v>
      </c>
      <c r="L25" s="519" t="s">
        <v>82</v>
      </c>
      <c r="M25" s="521">
        <v>44562</v>
      </c>
      <c r="N25" s="521">
        <v>44926</v>
      </c>
      <c r="O25" s="116" t="s">
        <v>83</v>
      </c>
      <c r="P25" s="117">
        <f>15%/12</f>
        <v>1.2499999999999999E-2</v>
      </c>
      <c r="Q25" s="118">
        <f t="shared" si="0"/>
        <v>1</v>
      </c>
      <c r="R25" s="122"/>
      <c r="S25" s="123"/>
      <c r="T25" s="123">
        <v>0.25</v>
      </c>
      <c r="U25" s="123"/>
      <c r="V25" s="124"/>
      <c r="W25" s="123">
        <v>0.25</v>
      </c>
      <c r="X25" s="124"/>
      <c r="Y25" s="123"/>
      <c r="Z25" s="124">
        <v>0.25</v>
      </c>
      <c r="AA25" s="123"/>
      <c r="AB25" s="124"/>
      <c r="AC25" s="128">
        <v>0.25</v>
      </c>
      <c r="AD25" s="181"/>
      <c r="AE25" s="410" t="s">
        <v>121</v>
      </c>
      <c r="AF25" s="411"/>
      <c r="AG25" s="412"/>
      <c r="AH25" s="410"/>
      <c r="AI25" s="411"/>
      <c r="AJ25" s="412"/>
      <c r="AK25" s="410"/>
      <c r="AL25" s="411"/>
      <c r="AM25" s="412"/>
      <c r="AN25" s="410"/>
      <c r="AO25" s="411"/>
      <c r="AP25" s="412"/>
    </row>
    <row r="26" spans="1:42" ht="182.1" customHeight="1" thickBot="1">
      <c r="A26" s="520"/>
      <c r="B26" s="520"/>
      <c r="C26" s="520"/>
      <c r="D26" s="520"/>
      <c r="E26" s="520"/>
      <c r="F26" s="524"/>
      <c r="G26" s="520"/>
      <c r="H26" s="520"/>
      <c r="I26" s="520"/>
      <c r="J26" s="520"/>
      <c r="K26" s="520"/>
      <c r="L26" s="520"/>
      <c r="M26" s="522"/>
      <c r="N26" s="522"/>
      <c r="O26" s="119" t="s">
        <v>85</v>
      </c>
      <c r="P26" s="120">
        <f>Q26*P25</f>
        <v>3.1249999999999997E-3</v>
      </c>
      <c r="Q26" s="121">
        <f t="shared" si="0"/>
        <v>0.25</v>
      </c>
      <c r="R26" s="125"/>
      <c r="S26" s="126"/>
      <c r="T26" s="126">
        <v>0.25</v>
      </c>
      <c r="U26" s="126"/>
      <c r="V26" s="126"/>
      <c r="W26" s="126"/>
      <c r="X26" s="126"/>
      <c r="Y26" s="126"/>
      <c r="Z26" s="126"/>
      <c r="AA26" s="126"/>
      <c r="AB26" s="126"/>
      <c r="AC26" s="127"/>
      <c r="AD26" s="182"/>
      <c r="AE26" s="413"/>
      <c r="AF26" s="414"/>
      <c r="AG26" s="415"/>
      <c r="AH26" s="413"/>
      <c r="AI26" s="414"/>
      <c r="AJ26" s="415"/>
      <c r="AK26" s="413"/>
      <c r="AL26" s="414"/>
      <c r="AM26" s="415"/>
      <c r="AN26" s="413"/>
      <c r="AO26" s="414"/>
      <c r="AP26" s="415"/>
    </row>
    <row r="27" spans="1:42" ht="182.1" customHeight="1">
      <c r="A27" s="519">
        <v>9</v>
      </c>
      <c r="B27" s="519" t="s">
        <v>110</v>
      </c>
      <c r="C27" s="519" t="s">
        <v>111</v>
      </c>
      <c r="D27" s="519" t="s">
        <v>112</v>
      </c>
      <c r="E27" s="519" t="s">
        <v>113</v>
      </c>
      <c r="F27" s="523" t="s">
        <v>76</v>
      </c>
      <c r="G27" s="519" t="s">
        <v>90</v>
      </c>
      <c r="H27" s="519" t="s">
        <v>115</v>
      </c>
      <c r="I27" s="519" t="s">
        <v>122</v>
      </c>
      <c r="J27" s="519" t="s">
        <v>123</v>
      </c>
      <c r="K27" s="519" t="s">
        <v>81</v>
      </c>
      <c r="L27" s="519" t="s">
        <v>82</v>
      </c>
      <c r="M27" s="521">
        <v>44562</v>
      </c>
      <c r="N27" s="521">
        <v>44926</v>
      </c>
      <c r="O27" s="116" t="s">
        <v>83</v>
      </c>
      <c r="P27" s="117">
        <f>15%/12</f>
        <v>1.2499999999999999E-2</v>
      </c>
      <c r="Q27" s="118">
        <f t="shared" si="0"/>
        <v>1</v>
      </c>
      <c r="R27" s="122"/>
      <c r="S27" s="123"/>
      <c r="T27" s="123"/>
      <c r="U27" s="123"/>
      <c r="V27" s="124"/>
      <c r="W27" s="123"/>
      <c r="X27" s="124"/>
      <c r="Y27" s="123">
        <v>0.5</v>
      </c>
      <c r="Z27" s="124">
        <v>0.25</v>
      </c>
      <c r="AA27" s="123"/>
      <c r="AB27" s="124"/>
      <c r="AC27" s="128">
        <v>0.25</v>
      </c>
      <c r="AD27" s="181"/>
      <c r="AE27" s="410" t="s">
        <v>84</v>
      </c>
      <c r="AF27" s="411"/>
      <c r="AG27" s="412"/>
      <c r="AH27" s="427" t="s">
        <v>124</v>
      </c>
      <c r="AI27" s="428"/>
      <c r="AJ27" s="429"/>
      <c r="AK27" s="410"/>
      <c r="AL27" s="411"/>
      <c r="AM27" s="412"/>
      <c r="AN27" s="410"/>
      <c r="AO27" s="411"/>
      <c r="AP27" s="412"/>
    </row>
    <row r="28" spans="1:42" ht="182.1" customHeight="1" thickBot="1">
      <c r="A28" s="520"/>
      <c r="B28" s="520"/>
      <c r="C28" s="520"/>
      <c r="D28" s="520"/>
      <c r="E28" s="520"/>
      <c r="F28" s="524"/>
      <c r="G28" s="520"/>
      <c r="H28" s="520"/>
      <c r="I28" s="520"/>
      <c r="J28" s="520"/>
      <c r="K28" s="520"/>
      <c r="L28" s="520"/>
      <c r="M28" s="522"/>
      <c r="N28" s="522"/>
      <c r="O28" s="119" t="s">
        <v>85</v>
      </c>
      <c r="P28" s="120">
        <f>Q28*P27</f>
        <v>0</v>
      </c>
      <c r="Q28" s="121">
        <f t="shared" si="0"/>
        <v>0</v>
      </c>
      <c r="R28" s="125">
        <v>0</v>
      </c>
      <c r="S28" s="126">
        <v>0</v>
      </c>
      <c r="T28" s="126">
        <v>0</v>
      </c>
      <c r="U28" s="126"/>
      <c r="V28" s="126"/>
      <c r="W28" s="126"/>
      <c r="X28" s="126"/>
      <c r="Y28" s="126"/>
      <c r="Z28" s="126"/>
      <c r="AA28" s="126"/>
      <c r="AB28" s="126"/>
      <c r="AC28" s="127"/>
      <c r="AD28" s="182"/>
      <c r="AE28" s="413"/>
      <c r="AF28" s="414"/>
      <c r="AG28" s="415"/>
      <c r="AH28" s="430"/>
      <c r="AI28" s="431"/>
      <c r="AJ28" s="432"/>
      <c r="AK28" s="413"/>
      <c r="AL28" s="414"/>
      <c r="AM28" s="415"/>
      <c r="AN28" s="413"/>
      <c r="AO28" s="414"/>
      <c r="AP28" s="415"/>
    </row>
    <row r="29" spans="1:42" ht="182.1" customHeight="1">
      <c r="A29" s="519">
        <v>10</v>
      </c>
      <c r="B29" s="519" t="s">
        <v>110</v>
      </c>
      <c r="C29" s="519" t="s">
        <v>125</v>
      </c>
      <c r="D29" s="519" t="s">
        <v>102</v>
      </c>
      <c r="E29" s="519" t="s">
        <v>126</v>
      </c>
      <c r="F29" s="523" t="s">
        <v>76</v>
      </c>
      <c r="G29" s="519" t="s">
        <v>127</v>
      </c>
      <c r="H29" s="519" t="s">
        <v>128</v>
      </c>
      <c r="I29" s="519" t="s">
        <v>129</v>
      </c>
      <c r="J29" s="519" t="s">
        <v>130</v>
      </c>
      <c r="K29" s="519" t="s">
        <v>81</v>
      </c>
      <c r="L29" s="519" t="s">
        <v>82</v>
      </c>
      <c r="M29" s="521">
        <v>44713</v>
      </c>
      <c r="N29" s="521">
        <v>44916</v>
      </c>
      <c r="O29" s="116" t="s">
        <v>83</v>
      </c>
      <c r="P29" s="117">
        <f>15%/12</f>
        <v>1.2499999999999999E-2</v>
      </c>
      <c r="Q29" s="118">
        <f t="shared" si="0"/>
        <v>1</v>
      </c>
      <c r="R29" s="122"/>
      <c r="S29" s="123"/>
      <c r="T29" s="123"/>
      <c r="U29" s="123"/>
      <c r="V29" s="124"/>
      <c r="W29" s="123"/>
      <c r="X29" s="124"/>
      <c r="Y29" s="123"/>
      <c r="Z29" s="124">
        <v>0.5</v>
      </c>
      <c r="AA29" s="123"/>
      <c r="AB29" s="124"/>
      <c r="AC29" s="128">
        <v>0.5</v>
      </c>
      <c r="AD29" s="181"/>
      <c r="AE29" s="410" t="s">
        <v>84</v>
      </c>
      <c r="AF29" s="411"/>
      <c r="AG29" s="412"/>
      <c r="AH29" s="410" t="s">
        <v>84</v>
      </c>
      <c r="AI29" s="411"/>
      <c r="AJ29" s="412"/>
      <c r="AK29" s="410" t="s">
        <v>131</v>
      </c>
      <c r="AL29" s="411"/>
      <c r="AM29" s="412"/>
      <c r="AN29" s="410"/>
      <c r="AO29" s="411"/>
      <c r="AP29" s="412"/>
    </row>
    <row r="30" spans="1:42" ht="182.1" customHeight="1" thickBot="1">
      <c r="A30" s="520"/>
      <c r="B30" s="520"/>
      <c r="C30" s="520"/>
      <c r="D30" s="520"/>
      <c r="E30" s="520"/>
      <c r="F30" s="524"/>
      <c r="G30" s="520"/>
      <c r="H30" s="520"/>
      <c r="I30" s="520"/>
      <c r="J30" s="520"/>
      <c r="K30" s="520"/>
      <c r="L30" s="520"/>
      <c r="M30" s="522"/>
      <c r="N30" s="522"/>
      <c r="O30" s="119" t="s">
        <v>85</v>
      </c>
      <c r="P30" s="120">
        <f>Q30*P29</f>
        <v>3.1249999999999997E-3</v>
      </c>
      <c r="Q30" s="121">
        <f t="shared" si="0"/>
        <v>0.25</v>
      </c>
      <c r="R30" s="125"/>
      <c r="S30" s="126"/>
      <c r="T30" s="126"/>
      <c r="U30" s="126"/>
      <c r="V30" s="126"/>
      <c r="W30" s="126"/>
      <c r="X30" s="126"/>
      <c r="Y30" s="126">
        <v>0.25</v>
      </c>
      <c r="Z30" s="126"/>
      <c r="AA30" s="126"/>
      <c r="AB30" s="126"/>
      <c r="AC30" s="127"/>
      <c r="AD30" s="182"/>
      <c r="AE30" s="413"/>
      <c r="AF30" s="414"/>
      <c r="AG30" s="415"/>
      <c r="AH30" s="413"/>
      <c r="AI30" s="414"/>
      <c r="AJ30" s="415"/>
      <c r="AK30" s="413"/>
      <c r="AL30" s="414"/>
      <c r="AM30" s="415"/>
      <c r="AN30" s="413"/>
      <c r="AO30" s="414"/>
      <c r="AP30" s="415"/>
    </row>
    <row r="31" spans="1:42" ht="182.1" customHeight="1">
      <c r="A31" s="519">
        <v>11</v>
      </c>
      <c r="B31" s="519" t="s">
        <v>132</v>
      </c>
      <c r="C31" s="519" t="s">
        <v>125</v>
      </c>
      <c r="D31" s="519" t="s">
        <v>112</v>
      </c>
      <c r="E31" s="519" t="s">
        <v>133</v>
      </c>
      <c r="F31" s="523" t="s">
        <v>76</v>
      </c>
      <c r="G31" s="519" t="s">
        <v>134</v>
      </c>
      <c r="H31" s="519" t="s">
        <v>135</v>
      </c>
      <c r="I31" s="519" t="s">
        <v>136</v>
      </c>
      <c r="J31" s="519" t="s">
        <v>137</v>
      </c>
      <c r="K31" s="519" t="s">
        <v>81</v>
      </c>
      <c r="L31" s="519" t="s">
        <v>82</v>
      </c>
      <c r="M31" s="521">
        <v>44621</v>
      </c>
      <c r="N31" s="521">
        <v>44926</v>
      </c>
      <c r="O31" s="116" t="s">
        <v>83</v>
      </c>
      <c r="P31" s="117">
        <f>15%/12</f>
        <v>1.2499999999999999E-2</v>
      </c>
      <c r="Q31" s="118">
        <f t="shared" si="0"/>
        <v>1</v>
      </c>
      <c r="R31" s="122"/>
      <c r="S31" s="123"/>
      <c r="T31" s="123"/>
      <c r="U31" s="123"/>
      <c r="V31" s="124"/>
      <c r="W31" s="123">
        <v>0.33</v>
      </c>
      <c r="X31" s="124"/>
      <c r="Y31" s="123"/>
      <c r="Z31" s="124">
        <v>0.33</v>
      </c>
      <c r="AA31" s="123"/>
      <c r="AB31" s="124"/>
      <c r="AC31" s="128">
        <v>0.34</v>
      </c>
      <c r="AD31" s="181"/>
      <c r="AE31" s="410" t="s">
        <v>84</v>
      </c>
      <c r="AF31" s="411"/>
      <c r="AG31" s="412"/>
      <c r="AH31" s="410"/>
      <c r="AI31" s="411"/>
      <c r="AJ31" s="412"/>
      <c r="AK31" s="410"/>
      <c r="AL31" s="411"/>
      <c r="AM31" s="412"/>
      <c r="AN31" s="410"/>
      <c r="AO31" s="411"/>
      <c r="AP31" s="412"/>
    </row>
    <row r="32" spans="1:42" ht="182.1" customHeight="1" thickBot="1">
      <c r="A32" s="520"/>
      <c r="B32" s="520"/>
      <c r="C32" s="520"/>
      <c r="D32" s="520"/>
      <c r="E32" s="520"/>
      <c r="F32" s="524"/>
      <c r="G32" s="520"/>
      <c r="H32" s="520"/>
      <c r="I32" s="520"/>
      <c r="J32" s="520"/>
      <c r="K32" s="520"/>
      <c r="L32" s="520"/>
      <c r="M32" s="522"/>
      <c r="N32" s="522"/>
      <c r="O32" s="119" t="s">
        <v>85</v>
      </c>
      <c r="P32" s="120">
        <f>Q32*P31</f>
        <v>0</v>
      </c>
      <c r="Q32" s="121">
        <f t="shared" si="0"/>
        <v>0</v>
      </c>
      <c r="R32" s="125"/>
      <c r="S32" s="126"/>
      <c r="T32" s="126"/>
      <c r="U32" s="126"/>
      <c r="V32" s="126"/>
      <c r="W32" s="126"/>
      <c r="X32" s="126"/>
      <c r="Y32" s="126"/>
      <c r="Z32" s="126"/>
      <c r="AA32" s="126"/>
      <c r="AB32" s="126"/>
      <c r="AC32" s="127"/>
      <c r="AD32" s="182"/>
      <c r="AE32" s="413"/>
      <c r="AF32" s="414"/>
      <c r="AG32" s="415"/>
      <c r="AH32" s="413"/>
      <c r="AI32" s="414"/>
      <c r="AJ32" s="415"/>
      <c r="AK32" s="413"/>
      <c r="AL32" s="414"/>
      <c r="AM32" s="415"/>
      <c r="AN32" s="413"/>
      <c r="AO32" s="414"/>
      <c r="AP32" s="415"/>
    </row>
    <row r="33" spans="1:42" ht="182.1" customHeight="1">
      <c r="A33" s="519">
        <v>12</v>
      </c>
      <c r="B33" s="519" t="s">
        <v>132</v>
      </c>
      <c r="C33" s="519" t="s">
        <v>125</v>
      </c>
      <c r="D33" s="519" t="s">
        <v>112</v>
      </c>
      <c r="E33" s="519" t="s">
        <v>133</v>
      </c>
      <c r="F33" s="523" t="s">
        <v>76</v>
      </c>
      <c r="G33" s="519" t="s">
        <v>134</v>
      </c>
      <c r="H33" s="519" t="s">
        <v>135</v>
      </c>
      <c r="I33" s="519" t="s">
        <v>138</v>
      </c>
      <c r="J33" s="519" t="s">
        <v>139</v>
      </c>
      <c r="K33" s="519" t="s">
        <v>81</v>
      </c>
      <c r="L33" s="519" t="s">
        <v>82</v>
      </c>
      <c r="M33" s="521">
        <v>44562</v>
      </c>
      <c r="N33" s="521">
        <v>44926</v>
      </c>
      <c r="O33" s="116" t="s">
        <v>83</v>
      </c>
      <c r="P33" s="117">
        <f>15%/12</f>
        <v>1.2499999999999999E-2</v>
      </c>
      <c r="Q33" s="118">
        <f t="shared" si="0"/>
        <v>1</v>
      </c>
      <c r="R33" s="122"/>
      <c r="S33" s="123"/>
      <c r="T33" s="123">
        <v>0.25</v>
      </c>
      <c r="U33" s="123"/>
      <c r="V33" s="124"/>
      <c r="W33" s="123">
        <v>0.25</v>
      </c>
      <c r="X33" s="124"/>
      <c r="Y33" s="123"/>
      <c r="Z33" s="124">
        <v>0.25</v>
      </c>
      <c r="AA33" s="123"/>
      <c r="AB33" s="124"/>
      <c r="AC33" s="128">
        <v>0.25</v>
      </c>
      <c r="AD33" s="181"/>
      <c r="AE33" s="410"/>
      <c r="AF33" s="411"/>
      <c r="AG33" s="412"/>
      <c r="AH33" s="410"/>
      <c r="AI33" s="411"/>
      <c r="AJ33" s="412"/>
      <c r="AK33" s="410"/>
      <c r="AL33" s="411"/>
      <c r="AM33" s="412"/>
      <c r="AN33" s="410"/>
      <c r="AO33" s="411"/>
      <c r="AP33" s="412"/>
    </row>
    <row r="34" spans="1:42" ht="182.1" customHeight="1" thickBot="1">
      <c r="A34" s="520"/>
      <c r="B34" s="520"/>
      <c r="C34" s="520"/>
      <c r="D34" s="520"/>
      <c r="E34" s="520"/>
      <c r="F34" s="524"/>
      <c r="G34" s="520"/>
      <c r="H34" s="520"/>
      <c r="I34" s="520"/>
      <c r="J34" s="520"/>
      <c r="K34" s="520"/>
      <c r="L34" s="520"/>
      <c r="M34" s="522"/>
      <c r="N34" s="522"/>
      <c r="O34" s="119" t="s">
        <v>85</v>
      </c>
      <c r="P34" s="120">
        <f>Q34*P33</f>
        <v>0</v>
      </c>
      <c r="Q34" s="121">
        <f t="shared" si="0"/>
        <v>0</v>
      </c>
      <c r="R34" s="125"/>
      <c r="S34" s="126"/>
      <c r="T34" s="126"/>
      <c r="U34" s="126"/>
      <c r="V34" s="126"/>
      <c r="W34" s="126"/>
      <c r="X34" s="126"/>
      <c r="Y34" s="126"/>
      <c r="Z34" s="126"/>
      <c r="AA34" s="126"/>
      <c r="AB34" s="126"/>
      <c r="AC34" s="127"/>
      <c r="AD34" s="182"/>
      <c r="AE34" s="413"/>
      <c r="AF34" s="414"/>
      <c r="AG34" s="415"/>
      <c r="AH34" s="413"/>
      <c r="AI34" s="414"/>
      <c r="AJ34" s="415"/>
      <c r="AK34" s="413"/>
      <c r="AL34" s="414"/>
      <c r="AM34" s="415"/>
      <c r="AN34" s="413"/>
      <c r="AO34" s="414"/>
      <c r="AP34" s="415"/>
    </row>
    <row r="35" spans="1:42" ht="182.1" customHeight="1">
      <c r="A35" s="519">
        <v>13</v>
      </c>
      <c r="B35" s="519" t="s">
        <v>110</v>
      </c>
      <c r="C35" s="519" t="s">
        <v>111</v>
      </c>
      <c r="D35" s="519" t="s">
        <v>112</v>
      </c>
      <c r="E35" s="519" t="s">
        <v>140</v>
      </c>
      <c r="F35" s="525" t="s">
        <v>141</v>
      </c>
      <c r="G35" s="519" t="s">
        <v>142</v>
      </c>
      <c r="H35" s="519" t="s">
        <v>143</v>
      </c>
      <c r="I35" s="519" t="s">
        <v>144</v>
      </c>
      <c r="J35" s="519" t="s">
        <v>145</v>
      </c>
      <c r="K35" s="519" t="s">
        <v>81</v>
      </c>
      <c r="L35" s="519" t="s">
        <v>82</v>
      </c>
      <c r="M35" s="521">
        <v>44562</v>
      </c>
      <c r="N35" s="521">
        <v>44834</v>
      </c>
      <c r="O35" s="116" t="s">
        <v>83</v>
      </c>
      <c r="P35" s="117">
        <f>15%/33</f>
        <v>4.5454545454545452E-3</v>
      </c>
      <c r="Q35" s="118">
        <f>SUM(R35:AC35)</f>
        <v>1</v>
      </c>
      <c r="R35" s="122"/>
      <c r="S35" s="123"/>
      <c r="T35" s="123"/>
      <c r="U35" s="123"/>
      <c r="V35" s="124"/>
      <c r="W35" s="123"/>
      <c r="X35" s="124"/>
      <c r="Y35" s="123"/>
      <c r="Z35" s="124">
        <v>1</v>
      </c>
      <c r="AA35" s="123"/>
      <c r="AC35" s="124"/>
      <c r="AD35" s="181"/>
      <c r="AE35" s="410"/>
      <c r="AF35" s="411"/>
      <c r="AG35" s="412"/>
      <c r="AH35" s="410"/>
      <c r="AI35" s="411"/>
      <c r="AJ35" s="412"/>
      <c r="AK35" s="410"/>
      <c r="AL35" s="411"/>
      <c r="AM35" s="412"/>
      <c r="AN35" s="410"/>
      <c r="AO35" s="411"/>
      <c r="AP35" s="412"/>
    </row>
    <row r="36" spans="1:42" ht="182.1" customHeight="1" thickBot="1">
      <c r="A36" s="520"/>
      <c r="B36" s="520"/>
      <c r="C36" s="520"/>
      <c r="D36" s="520"/>
      <c r="E36" s="520"/>
      <c r="F36" s="526"/>
      <c r="G36" s="520"/>
      <c r="H36" s="520"/>
      <c r="I36" s="520"/>
      <c r="J36" s="520"/>
      <c r="K36" s="520"/>
      <c r="L36" s="520"/>
      <c r="M36" s="522"/>
      <c r="N36" s="522"/>
      <c r="O36" s="119" t="s">
        <v>85</v>
      </c>
      <c r="P36" s="120">
        <f>Q36*P35</f>
        <v>0</v>
      </c>
      <c r="Q36" s="121">
        <f t="shared" ref="Q35:Q36" si="1">SUM(R36:AC36)</f>
        <v>0</v>
      </c>
      <c r="R36" s="125"/>
      <c r="S36" s="126"/>
      <c r="T36" s="126"/>
      <c r="U36" s="126"/>
      <c r="V36" s="126"/>
      <c r="W36" s="126"/>
      <c r="X36" s="126"/>
      <c r="Y36" s="126"/>
      <c r="Z36" s="126"/>
      <c r="AA36" s="126"/>
      <c r="AB36" s="126"/>
      <c r="AC36" s="127"/>
      <c r="AD36" s="182"/>
      <c r="AE36" s="413"/>
      <c r="AF36" s="414"/>
      <c r="AG36" s="415"/>
      <c r="AH36" s="413"/>
      <c r="AI36" s="414"/>
      <c r="AJ36" s="415"/>
      <c r="AK36" s="413"/>
      <c r="AL36" s="414"/>
      <c r="AM36" s="415"/>
      <c r="AN36" s="413"/>
      <c r="AO36" s="414"/>
      <c r="AP36" s="415"/>
    </row>
    <row r="37" spans="1:42" ht="182.1" customHeight="1">
      <c r="A37" s="519">
        <v>14</v>
      </c>
      <c r="B37" s="519" t="s">
        <v>110</v>
      </c>
      <c r="C37" s="519" t="s">
        <v>111</v>
      </c>
      <c r="D37" s="519" t="s">
        <v>112</v>
      </c>
      <c r="E37" s="519" t="s">
        <v>140</v>
      </c>
      <c r="F37" s="525" t="s">
        <v>141</v>
      </c>
      <c r="G37" s="519" t="s">
        <v>146</v>
      </c>
      <c r="H37" s="519" t="s">
        <v>147</v>
      </c>
      <c r="I37" s="519" t="s">
        <v>148</v>
      </c>
      <c r="J37" s="519" t="s">
        <v>149</v>
      </c>
      <c r="K37" s="519" t="s">
        <v>81</v>
      </c>
      <c r="L37" s="519" t="s">
        <v>82</v>
      </c>
      <c r="M37" s="521">
        <v>44621</v>
      </c>
      <c r="N37" s="521">
        <v>44926</v>
      </c>
      <c r="O37" s="116" t="s">
        <v>83</v>
      </c>
      <c r="P37" s="117">
        <f>15%/33</f>
        <v>4.5454545454545452E-3</v>
      </c>
      <c r="Q37" s="118">
        <f t="shared" ref="Q37:Q38" si="2">SUM(R37:AC37)</f>
        <v>1</v>
      </c>
      <c r="R37" s="122"/>
      <c r="S37" s="123"/>
      <c r="T37" s="123"/>
      <c r="U37" s="123"/>
      <c r="V37" s="124"/>
      <c r="W37" s="123"/>
      <c r="X37" s="124"/>
      <c r="Y37" s="123"/>
      <c r="Z37" s="124"/>
      <c r="AA37" s="123"/>
      <c r="AB37" s="124"/>
      <c r="AC37" s="128">
        <v>1</v>
      </c>
      <c r="AD37" s="181"/>
      <c r="AE37" s="410"/>
      <c r="AF37" s="411"/>
      <c r="AG37" s="412"/>
      <c r="AH37" s="410"/>
      <c r="AI37" s="411"/>
      <c r="AJ37" s="412"/>
      <c r="AK37" s="410"/>
      <c r="AL37" s="411"/>
      <c r="AM37" s="412"/>
      <c r="AN37" s="410"/>
      <c r="AO37" s="411"/>
      <c r="AP37" s="412"/>
    </row>
    <row r="38" spans="1:42" ht="182.1" customHeight="1" thickBot="1">
      <c r="A38" s="520"/>
      <c r="B38" s="520"/>
      <c r="C38" s="520"/>
      <c r="D38" s="520"/>
      <c r="E38" s="520"/>
      <c r="F38" s="526"/>
      <c r="G38" s="520"/>
      <c r="H38" s="520"/>
      <c r="I38" s="520"/>
      <c r="J38" s="520"/>
      <c r="K38" s="520"/>
      <c r="L38" s="520"/>
      <c r="M38" s="522"/>
      <c r="N38" s="522"/>
      <c r="O38" s="119" t="s">
        <v>85</v>
      </c>
      <c r="P38" s="120">
        <f>Q38*P37</f>
        <v>0</v>
      </c>
      <c r="Q38" s="121">
        <f t="shared" si="2"/>
        <v>0</v>
      </c>
      <c r="R38" s="125"/>
      <c r="S38" s="126"/>
      <c r="T38" s="126"/>
      <c r="U38" s="126"/>
      <c r="V38" s="126"/>
      <c r="W38" s="126"/>
      <c r="X38" s="126"/>
      <c r="Y38" s="126"/>
      <c r="Z38" s="126"/>
      <c r="AA38" s="126"/>
      <c r="AB38" s="126"/>
      <c r="AC38" s="127"/>
      <c r="AD38" s="182"/>
      <c r="AE38" s="413"/>
      <c r="AF38" s="414"/>
      <c r="AG38" s="415"/>
      <c r="AH38" s="413"/>
      <c r="AI38" s="414"/>
      <c r="AJ38" s="415"/>
      <c r="AK38" s="413"/>
      <c r="AL38" s="414"/>
      <c r="AM38" s="415"/>
      <c r="AN38" s="413"/>
      <c r="AO38" s="414"/>
      <c r="AP38" s="415"/>
    </row>
    <row r="39" spans="1:42" ht="106.5" customHeight="1">
      <c r="A39" s="519">
        <v>15</v>
      </c>
      <c r="B39" s="519" t="s">
        <v>150</v>
      </c>
      <c r="C39" s="519" t="s">
        <v>151</v>
      </c>
      <c r="D39" s="519" t="s">
        <v>102</v>
      </c>
      <c r="E39" s="519" t="s">
        <v>152</v>
      </c>
      <c r="F39" s="525" t="s">
        <v>141</v>
      </c>
      <c r="G39" s="519" t="s">
        <v>153</v>
      </c>
      <c r="H39" s="519" t="s">
        <v>154</v>
      </c>
      <c r="I39" s="519" t="s">
        <v>155</v>
      </c>
      <c r="J39" s="519" t="s">
        <v>156</v>
      </c>
      <c r="K39" s="533">
        <v>950000000</v>
      </c>
      <c r="L39" s="519" t="s">
        <v>82</v>
      </c>
      <c r="M39" s="521">
        <v>44835</v>
      </c>
      <c r="N39" s="521">
        <v>44926</v>
      </c>
      <c r="O39" s="116" t="s">
        <v>83</v>
      </c>
      <c r="P39" s="117">
        <f>15%/33</f>
        <v>4.5454545454545452E-3</v>
      </c>
      <c r="Q39" s="118">
        <f t="shared" si="0"/>
        <v>1</v>
      </c>
      <c r="R39" s="122"/>
      <c r="S39" s="123"/>
      <c r="T39" s="123"/>
      <c r="U39" s="123"/>
      <c r="V39" s="124"/>
      <c r="W39" s="123"/>
      <c r="X39" s="124"/>
      <c r="Y39" s="123"/>
      <c r="Z39" s="124"/>
      <c r="AA39" s="123"/>
      <c r="AB39" s="124"/>
      <c r="AC39" s="128">
        <v>1</v>
      </c>
      <c r="AD39" s="181"/>
      <c r="AE39" s="410" t="s">
        <v>84</v>
      </c>
      <c r="AF39" s="411"/>
      <c r="AG39" s="412"/>
      <c r="AH39" s="410"/>
      <c r="AI39" s="411"/>
      <c r="AJ39" s="412"/>
      <c r="AK39" s="410"/>
      <c r="AL39" s="411"/>
      <c r="AM39" s="412"/>
      <c r="AN39" s="410"/>
      <c r="AO39" s="411"/>
      <c r="AP39" s="412"/>
    </row>
    <row r="40" spans="1:42" ht="106.5" customHeight="1" thickBot="1">
      <c r="A40" s="520"/>
      <c r="B40" s="520"/>
      <c r="C40" s="520"/>
      <c r="D40" s="520"/>
      <c r="E40" s="520"/>
      <c r="F40" s="526"/>
      <c r="G40" s="520"/>
      <c r="H40" s="520"/>
      <c r="I40" s="520"/>
      <c r="J40" s="520"/>
      <c r="K40" s="516"/>
      <c r="L40" s="520"/>
      <c r="M40" s="522"/>
      <c r="N40" s="522"/>
      <c r="O40" s="119" t="s">
        <v>85</v>
      </c>
      <c r="P40" s="120">
        <f>Q40*P39</f>
        <v>0</v>
      </c>
      <c r="Q40" s="121">
        <f t="shared" si="0"/>
        <v>0</v>
      </c>
      <c r="R40" s="125"/>
      <c r="S40" s="126"/>
      <c r="T40" s="126"/>
      <c r="U40" s="126"/>
      <c r="V40" s="126"/>
      <c r="W40" s="126"/>
      <c r="X40" s="126"/>
      <c r="Y40" s="126"/>
      <c r="Z40" s="126"/>
      <c r="AA40" s="126"/>
      <c r="AB40" s="126"/>
      <c r="AC40" s="127"/>
      <c r="AD40" s="182"/>
      <c r="AE40" s="413"/>
      <c r="AF40" s="414"/>
      <c r="AG40" s="415"/>
      <c r="AH40" s="413"/>
      <c r="AI40" s="414"/>
      <c r="AJ40" s="415"/>
      <c r="AK40" s="413"/>
      <c r="AL40" s="414"/>
      <c r="AM40" s="415"/>
      <c r="AN40" s="413"/>
      <c r="AO40" s="414"/>
      <c r="AP40" s="415"/>
    </row>
    <row r="41" spans="1:42" ht="129.6" customHeight="1">
      <c r="A41" s="519">
        <v>16</v>
      </c>
      <c r="B41" s="519" t="s">
        <v>150</v>
      </c>
      <c r="C41" s="519" t="s">
        <v>151</v>
      </c>
      <c r="D41" s="519" t="s">
        <v>102</v>
      </c>
      <c r="E41" s="519" t="s">
        <v>152</v>
      </c>
      <c r="F41" s="525" t="s">
        <v>141</v>
      </c>
      <c r="G41" s="519" t="s">
        <v>157</v>
      </c>
      <c r="H41" s="519" t="s">
        <v>158</v>
      </c>
      <c r="I41" s="519" t="s">
        <v>159</v>
      </c>
      <c r="J41" s="519" t="s">
        <v>160</v>
      </c>
      <c r="K41" s="519" t="s">
        <v>81</v>
      </c>
      <c r="L41" s="519" t="s">
        <v>82</v>
      </c>
      <c r="M41" s="521">
        <v>44562</v>
      </c>
      <c r="N41" s="521">
        <v>44926</v>
      </c>
      <c r="O41" s="116" t="s">
        <v>83</v>
      </c>
      <c r="P41" s="117">
        <f>15%/33</f>
        <v>4.5454545454545452E-3</v>
      </c>
      <c r="Q41" s="118">
        <f t="shared" si="0"/>
        <v>1</v>
      </c>
      <c r="R41" s="122"/>
      <c r="S41" s="123"/>
      <c r="T41" s="123">
        <v>0.25</v>
      </c>
      <c r="U41" s="123"/>
      <c r="V41" s="124"/>
      <c r="W41" s="123">
        <v>0.25</v>
      </c>
      <c r="X41" s="124"/>
      <c r="Y41" s="123"/>
      <c r="Z41" s="124">
        <v>0.25</v>
      </c>
      <c r="AA41" s="123"/>
      <c r="AB41" s="124"/>
      <c r="AC41" s="128">
        <v>0.25</v>
      </c>
      <c r="AD41" s="181"/>
      <c r="AE41" s="410"/>
      <c r="AF41" s="411"/>
      <c r="AG41" s="412"/>
      <c r="AH41" s="410"/>
      <c r="AI41" s="411"/>
      <c r="AJ41" s="412"/>
      <c r="AK41" s="410"/>
      <c r="AL41" s="411"/>
      <c r="AM41" s="412"/>
      <c r="AN41" s="410"/>
      <c r="AO41" s="411"/>
      <c r="AP41" s="412"/>
    </row>
    <row r="42" spans="1:42" ht="129.6" customHeight="1" thickBot="1">
      <c r="A42" s="520"/>
      <c r="B42" s="520"/>
      <c r="C42" s="520"/>
      <c r="D42" s="520"/>
      <c r="E42" s="520"/>
      <c r="F42" s="526"/>
      <c r="G42" s="520"/>
      <c r="H42" s="520"/>
      <c r="I42" s="520"/>
      <c r="J42" s="520"/>
      <c r="K42" s="520"/>
      <c r="L42" s="520"/>
      <c r="M42" s="522"/>
      <c r="N42" s="522"/>
      <c r="O42" s="119" t="s">
        <v>85</v>
      </c>
      <c r="P42" s="120">
        <f>Q42*P41</f>
        <v>0</v>
      </c>
      <c r="Q42" s="121">
        <f t="shared" si="0"/>
        <v>0</v>
      </c>
      <c r="R42" s="125"/>
      <c r="S42" s="126"/>
      <c r="T42" s="126"/>
      <c r="U42" s="126"/>
      <c r="V42" s="126"/>
      <c r="W42" s="126"/>
      <c r="X42" s="126"/>
      <c r="Y42" s="126"/>
      <c r="Z42" s="126"/>
      <c r="AA42" s="126"/>
      <c r="AB42" s="126"/>
      <c r="AC42" s="127"/>
      <c r="AD42" s="182"/>
      <c r="AE42" s="413"/>
      <c r="AF42" s="414"/>
      <c r="AG42" s="415"/>
      <c r="AH42" s="413"/>
      <c r="AI42" s="414"/>
      <c r="AJ42" s="415"/>
      <c r="AK42" s="413"/>
      <c r="AL42" s="414"/>
      <c r="AM42" s="415"/>
      <c r="AN42" s="413"/>
      <c r="AO42" s="414"/>
      <c r="AP42" s="415"/>
    </row>
    <row r="43" spans="1:42" ht="75" customHeight="1">
      <c r="A43" s="519">
        <v>17</v>
      </c>
      <c r="B43" s="519" t="s">
        <v>150</v>
      </c>
      <c r="C43" s="519" t="s">
        <v>151</v>
      </c>
      <c r="D43" s="519" t="s">
        <v>102</v>
      </c>
      <c r="E43" s="519" t="s">
        <v>152</v>
      </c>
      <c r="F43" s="525" t="s">
        <v>141</v>
      </c>
      <c r="G43" s="519" t="s">
        <v>153</v>
      </c>
      <c r="H43" s="519" t="s">
        <v>161</v>
      </c>
      <c r="I43" s="519" t="s">
        <v>162</v>
      </c>
      <c r="J43" s="519" t="s">
        <v>156</v>
      </c>
      <c r="K43" s="519" t="s">
        <v>81</v>
      </c>
      <c r="L43" s="519" t="s">
        <v>82</v>
      </c>
      <c r="M43" s="521">
        <v>44805</v>
      </c>
      <c r="N43" s="521">
        <v>44926</v>
      </c>
      <c r="O43" s="116" t="s">
        <v>83</v>
      </c>
      <c r="P43" s="117">
        <f>15%/33</f>
        <v>4.5454545454545452E-3</v>
      </c>
      <c r="Q43" s="118">
        <f t="shared" si="0"/>
        <v>1</v>
      </c>
      <c r="R43" s="122"/>
      <c r="S43" s="123"/>
      <c r="T43" s="123"/>
      <c r="U43" s="123"/>
      <c r="V43" s="124"/>
      <c r="W43" s="123"/>
      <c r="X43" s="124"/>
      <c r="Y43" s="123"/>
      <c r="Z43" s="124">
        <v>0.5</v>
      </c>
      <c r="AA43" s="123"/>
      <c r="AB43" s="124"/>
      <c r="AC43" s="128">
        <v>0.5</v>
      </c>
      <c r="AD43" s="181"/>
      <c r="AE43" s="410" t="s">
        <v>84</v>
      </c>
      <c r="AF43" s="411"/>
      <c r="AG43" s="412"/>
      <c r="AH43" s="410"/>
      <c r="AI43" s="411"/>
      <c r="AJ43" s="412"/>
      <c r="AK43" s="410"/>
      <c r="AL43" s="411"/>
      <c r="AM43" s="412"/>
      <c r="AN43" s="410"/>
      <c r="AO43" s="411"/>
      <c r="AP43" s="412"/>
    </row>
    <row r="44" spans="1:42" ht="75" customHeight="1" thickBot="1">
      <c r="A44" s="520"/>
      <c r="B44" s="520"/>
      <c r="C44" s="520"/>
      <c r="D44" s="520"/>
      <c r="E44" s="520"/>
      <c r="F44" s="526"/>
      <c r="G44" s="520"/>
      <c r="H44" s="520"/>
      <c r="I44" s="520"/>
      <c r="J44" s="520"/>
      <c r="K44" s="520"/>
      <c r="L44" s="520"/>
      <c r="M44" s="522"/>
      <c r="N44" s="522"/>
      <c r="O44" s="119" t="s">
        <v>85</v>
      </c>
      <c r="P44" s="120">
        <f>Q44*P43</f>
        <v>0</v>
      </c>
      <c r="Q44" s="121">
        <f t="shared" si="0"/>
        <v>0</v>
      </c>
      <c r="R44" s="125"/>
      <c r="S44" s="126"/>
      <c r="T44" s="126"/>
      <c r="U44" s="126"/>
      <c r="V44" s="126"/>
      <c r="W44" s="126"/>
      <c r="X44" s="126"/>
      <c r="Y44" s="126"/>
      <c r="Z44" s="126"/>
      <c r="AA44" s="126"/>
      <c r="AB44" s="126"/>
      <c r="AC44" s="127"/>
      <c r="AD44" s="183"/>
      <c r="AE44" s="423"/>
      <c r="AF44" s="424"/>
      <c r="AG44" s="425"/>
      <c r="AH44" s="413"/>
      <c r="AI44" s="414"/>
      <c r="AJ44" s="415"/>
      <c r="AK44" s="413"/>
      <c r="AL44" s="414"/>
      <c r="AM44" s="415"/>
      <c r="AN44" s="413"/>
      <c r="AO44" s="414"/>
      <c r="AP44" s="415"/>
    </row>
    <row r="45" spans="1:42" ht="75" customHeight="1">
      <c r="A45" s="519">
        <v>18</v>
      </c>
      <c r="B45" s="519" t="s">
        <v>73</v>
      </c>
      <c r="C45" s="519" t="s">
        <v>88</v>
      </c>
      <c r="D45" s="519" t="s">
        <v>89</v>
      </c>
      <c r="E45" s="519" t="s">
        <v>89</v>
      </c>
      <c r="F45" s="525" t="s">
        <v>141</v>
      </c>
      <c r="G45" s="519" t="s">
        <v>90</v>
      </c>
      <c r="H45" s="519" t="s">
        <v>163</v>
      </c>
      <c r="I45" s="519" t="s">
        <v>164</v>
      </c>
      <c r="J45" s="519" t="s">
        <v>165</v>
      </c>
      <c r="K45" s="519" t="s">
        <v>81</v>
      </c>
      <c r="L45" s="519" t="s">
        <v>82</v>
      </c>
      <c r="M45" s="521">
        <v>44593</v>
      </c>
      <c r="N45" s="521">
        <v>44926</v>
      </c>
      <c r="O45" s="116" t="s">
        <v>83</v>
      </c>
      <c r="P45" s="117">
        <f>15%/33</f>
        <v>4.5454545454545452E-3</v>
      </c>
      <c r="Q45" s="118">
        <f t="shared" si="0"/>
        <v>1</v>
      </c>
      <c r="R45" s="122"/>
      <c r="S45" s="123"/>
      <c r="T45" s="123"/>
      <c r="U45" s="123"/>
      <c r="V45" s="123"/>
      <c r="W45" s="123">
        <v>0.5</v>
      </c>
      <c r="X45" s="124"/>
      <c r="Y45" s="123"/>
      <c r="Z45" s="124">
        <v>0.25</v>
      </c>
      <c r="AA45" s="123"/>
      <c r="AB45" s="124"/>
      <c r="AC45" s="128">
        <v>0.25</v>
      </c>
      <c r="AD45" s="184"/>
      <c r="AE45" s="426" t="s">
        <v>166</v>
      </c>
      <c r="AF45" s="426"/>
      <c r="AG45" s="426"/>
      <c r="AH45" s="411"/>
      <c r="AI45" s="411"/>
      <c r="AJ45" s="412"/>
      <c r="AK45" s="410"/>
      <c r="AL45" s="411"/>
      <c r="AM45" s="412"/>
      <c r="AN45" s="410"/>
      <c r="AO45" s="411"/>
      <c r="AP45" s="412"/>
    </row>
    <row r="46" spans="1:42" ht="75" customHeight="1" thickBot="1">
      <c r="A46" s="520"/>
      <c r="B46" s="520"/>
      <c r="C46" s="520"/>
      <c r="D46" s="520"/>
      <c r="E46" s="520"/>
      <c r="F46" s="526"/>
      <c r="G46" s="520"/>
      <c r="H46" s="520"/>
      <c r="I46" s="520"/>
      <c r="J46" s="520"/>
      <c r="K46" s="520"/>
      <c r="L46" s="520"/>
      <c r="M46" s="522"/>
      <c r="N46" s="522"/>
      <c r="O46" s="119" t="s">
        <v>85</v>
      </c>
      <c r="P46" s="120">
        <f>Q46*P45</f>
        <v>0</v>
      </c>
      <c r="Q46" s="121">
        <f t="shared" si="0"/>
        <v>0</v>
      </c>
      <c r="R46" s="125"/>
      <c r="S46" s="126"/>
      <c r="T46" s="126"/>
      <c r="U46" s="126"/>
      <c r="V46" s="126"/>
      <c r="W46" s="126"/>
      <c r="X46" s="126"/>
      <c r="Y46" s="126"/>
      <c r="Z46" s="126"/>
      <c r="AA46" s="126"/>
      <c r="AB46" s="126"/>
      <c r="AC46" s="127"/>
      <c r="AD46" s="185"/>
      <c r="AE46" s="426"/>
      <c r="AF46" s="426"/>
      <c r="AG46" s="426"/>
      <c r="AH46" s="414"/>
      <c r="AI46" s="414"/>
      <c r="AJ46" s="415"/>
      <c r="AK46" s="413"/>
      <c r="AL46" s="414"/>
      <c r="AM46" s="415"/>
      <c r="AN46" s="413"/>
      <c r="AO46" s="414"/>
      <c r="AP46" s="415"/>
    </row>
    <row r="47" spans="1:42" ht="182.1" customHeight="1">
      <c r="A47" s="519">
        <v>19</v>
      </c>
      <c r="B47" s="519" t="s">
        <v>73</v>
      </c>
      <c r="C47" s="519" t="s">
        <v>88</v>
      </c>
      <c r="D47" s="519" t="s">
        <v>89</v>
      </c>
      <c r="E47" s="519" t="s">
        <v>89</v>
      </c>
      <c r="F47" s="525" t="s">
        <v>141</v>
      </c>
      <c r="G47" s="519" t="s">
        <v>90</v>
      </c>
      <c r="H47" s="519" t="s">
        <v>167</v>
      </c>
      <c r="I47" s="519" t="s">
        <v>168</v>
      </c>
      <c r="J47" s="519" t="s">
        <v>169</v>
      </c>
      <c r="K47" s="519" t="s">
        <v>81</v>
      </c>
      <c r="L47" s="519" t="s">
        <v>82</v>
      </c>
      <c r="M47" s="521">
        <v>44593</v>
      </c>
      <c r="N47" s="521">
        <v>44926</v>
      </c>
      <c r="O47" s="116" t="s">
        <v>83</v>
      </c>
      <c r="P47" s="117">
        <f>15%/33</f>
        <v>4.5454545454545452E-3</v>
      </c>
      <c r="Q47" s="118">
        <f t="shared" si="0"/>
        <v>1</v>
      </c>
      <c r="R47" s="122"/>
      <c r="S47" s="123"/>
      <c r="T47" s="123"/>
      <c r="U47" s="123"/>
      <c r="V47" s="124"/>
      <c r="W47" s="123"/>
      <c r="X47" s="124"/>
      <c r="Y47" s="123"/>
      <c r="Z47" s="124">
        <v>0.75</v>
      </c>
      <c r="AA47" s="123"/>
      <c r="AB47" s="124"/>
      <c r="AC47" s="128">
        <v>0.25</v>
      </c>
      <c r="AD47" s="181"/>
      <c r="AE47" s="433" t="s">
        <v>170</v>
      </c>
      <c r="AF47" s="434"/>
      <c r="AG47" s="435"/>
      <c r="AH47" s="410"/>
      <c r="AI47" s="411"/>
      <c r="AJ47" s="412"/>
      <c r="AK47" s="410"/>
      <c r="AL47" s="411"/>
      <c r="AM47" s="412"/>
      <c r="AN47" s="410"/>
      <c r="AO47" s="411"/>
      <c r="AP47" s="412"/>
    </row>
    <row r="48" spans="1:42" ht="182.1" customHeight="1" thickBot="1">
      <c r="A48" s="520"/>
      <c r="B48" s="520"/>
      <c r="C48" s="520"/>
      <c r="D48" s="520"/>
      <c r="E48" s="520"/>
      <c r="F48" s="526"/>
      <c r="G48" s="520"/>
      <c r="H48" s="520"/>
      <c r="I48" s="520"/>
      <c r="J48" s="520"/>
      <c r="K48" s="520"/>
      <c r="L48" s="520"/>
      <c r="M48" s="522"/>
      <c r="N48" s="522"/>
      <c r="O48" s="119" t="s">
        <v>85</v>
      </c>
      <c r="P48" s="120">
        <f>Q48*P47</f>
        <v>0</v>
      </c>
      <c r="Q48" s="121">
        <f t="shared" si="0"/>
        <v>0</v>
      </c>
      <c r="R48" s="125">
        <v>0</v>
      </c>
      <c r="S48" s="126">
        <v>0</v>
      </c>
      <c r="T48" s="175">
        <v>0</v>
      </c>
      <c r="U48" s="126"/>
      <c r="V48" s="126"/>
      <c r="W48" s="126"/>
      <c r="X48" s="126"/>
      <c r="Y48" s="126"/>
      <c r="Z48" s="126"/>
      <c r="AA48" s="126"/>
      <c r="AB48" s="126"/>
      <c r="AC48" s="127"/>
      <c r="AD48" s="182"/>
      <c r="AE48" s="419"/>
      <c r="AF48" s="420"/>
      <c r="AG48" s="421"/>
      <c r="AH48" s="413"/>
      <c r="AI48" s="414"/>
      <c r="AJ48" s="415"/>
      <c r="AK48" s="413"/>
      <c r="AL48" s="414"/>
      <c r="AM48" s="415"/>
      <c r="AN48" s="413"/>
      <c r="AO48" s="414"/>
      <c r="AP48" s="415"/>
    </row>
    <row r="49" spans="1:42" ht="168" customHeight="1">
      <c r="A49" s="519">
        <v>20</v>
      </c>
      <c r="B49" s="519" t="s">
        <v>100</v>
      </c>
      <c r="C49" s="519" t="s">
        <v>101</v>
      </c>
      <c r="D49" s="519" t="s">
        <v>112</v>
      </c>
      <c r="E49" s="519" t="s">
        <v>171</v>
      </c>
      <c r="F49" s="525" t="s">
        <v>141</v>
      </c>
      <c r="G49" s="519" t="s">
        <v>172</v>
      </c>
      <c r="H49" s="519" t="s">
        <v>173</v>
      </c>
      <c r="I49" s="519" t="s">
        <v>174</v>
      </c>
      <c r="J49" s="519" t="s">
        <v>175</v>
      </c>
      <c r="K49" s="519" t="s">
        <v>81</v>
      </c>
      <c r="L49" s="519" t="s">
        <v>82</v>
      </c>
      <c r="M49" s="521">
        <v>44805</v>
      </c>
      <c r="N49" s="521">
        <v>44926</v>
      </c>
      <c r="O49" s="116" t="s">
        <v>83</v>
      </c>
      <c r="P49" s="117">
        <f>15%/33</f>
        <v>4.5454545454545452E-3</v>
      </c>
      <c r="Q49" s="177">
        <f t="shared" si="0"/>
        <v>1</v>
      </c>
      <c r="R49" s="122"/>
      <c r="S49" s="123"/>
      <c r="T49" s="123"/>
      <c r="U49" s="123"/>
      <c r="V49" s="124"/>
      <c r="W49" s="123"/>
      <c r="X49" s="124"/>
      <c r="Y49" s="123"/>
      <c r="Z49" s="124">
        <v>0.5</v>
      </c>
      <c r="AA49" s="123"/>
      <c r="AB49" s="124"/>
      <c r="AC49" s="128">
        <v>0.5</v>
      </c>
      <c r="AD49" s="181"/>
      <c r="AE49" s="410" t="s">
        <v>84</v>
      </c>
      <c r="AF49" s="411"/>
      <c r="AG49" s="412"/>
      <c r="AH49" s="410"/>
      <c r="AI49" s="411"/>
      <c r="AJ49" s="412"/>
      <c r="AK49" s="410"/>
      <c r="AL49" s="411"/>
      <c r="AM49" s="412"/>
      <c r="AN49" s="410"/>
      <c r="AO49" s="411"/>
      <c r="AP49" s="412"/>
    </row>
    <row r="50" spans="1:42" ht="168" customHeight="1" thickBot="1">
      <c r="A50" s="520"/>
      <c r="B50" s="520"/>
      <c r="C50" s="520"/>
      <c r="D50" s="520"/>
      <c r="E50" s="520"/>
      <c r="F50" s="526"/>
      <c r="G50" s="520"/>
      <c r="H50" s="520"/>
      <c r="I50" s="520"/>
      <c r="J50" s="520"/>
      <c r="K50" s="520"/>
      <c r="L50" s="520"/>
      <c r="M50" s="522"/>
      <c r="N50" s="522"/>
      <c r="O50" s="119" t="s">
        <v>85</v>
      </c>
      <c r="P50" s="120">
        <f>Q50*P49</f>
        <v>0</v>
      </c>
      <c r="Q50" s="121">
        <f t="shared" si="0"/>
        <v>0</v>
      </c>
      <c r="R50" s="125"/>
      <c r="S50" s="126"/>
      <c r="T50" s="126"/>
      <c r="U50" s="126"/>
      <c r="V50" s="126"/>
      <c r="W50" s="126"/>
      <c r="X50" s="126"/>
      <c r="Y50" s="126"/>
      <c r="Z50" s="126"/>
      <c r="AA50" s="126"/>
      <c r="AB50" s="126"/>
      <c r="AC50" s="127"/>
      <c r="AD50" s="182"/>
      <c r="AE50" s="413"/>
      <c r="AF50" s="414"/>
      <c r="AG50" s="415"/>
      <c r="AH50" s="413"/>
      <c r="AI50" s="414"/>
      <c r="AJ50" s="415"/>
      <c r="AK50" s="413"/>
      <c r="AL50" s="414"/>
      <c r="AM50" s="415"/>
      <c r="AN50" s="413"/>
      <c r="AO50" s="414"/>
      <c r="AP50" s="415"/>
    </row>
    <row r="51" spans="1:42" ht="182.1" customHeight="1">
      <c r="A51" s="519">
        <v>21</v>
      </c>
      <c r="B51" s="519" t="s">
        <v>100</v>
      </c>
      <c r="C51" s="519" t="s">
        <v>101</v>
      </c>
      <c r="D51" s="519" t="s">
        <v>112</v>
      </c>
      <c r="E51" s="519" t="s">
        <v>89</v>
      </c>
      <c r="F51" s="525" t="s">
        <v>141</v>
      </c>
      <c r="G51" s="519" t="s">
        <v>90</v>
      </c>
      <c r="H51" s="519" t="s">
        <v>176</v>
      </c>
      <c r="I51" s="519" t="s">
        <v>177</v>
      </c>
      <c r="J51" s="519" t="s">
        <v>178</v>
      </c>
      <c r="K51" s="519" t="s">
        <v>179</v>
      </c>
      <c r="L51" s="519" t="s">
        <v>82</v>
      </c>
      <c r="M51" s="521">
        <v>44593</v>
      </c>
      <c r="N51" s="521">
        <v>44926</v>
      </c>
      <c r="O51" s="116" t="s">
        <v>83</v>
      </c>
      <c r="P51" s="117">
        <f>15%/33</f>
        <v>4.5454545454545452E-3</v>
      </c>
      <c r="Q51" s="118">
        <f>SUM(AC51)</f>
        <v>1</v>
      </c>
      <c r="R51" s="122"/>
      <c r="S51" s="123"/>
      <c r="T51" s="123">
        <v>0.08</v>
      </c>
      <c r="U51" s="123"/>
      <c r="V51" s="124"/>
      <c r="W51" s="123">
        <v>0.28999999999999998</v>
      </c>
      <c r="X51" s="124"/>
      <c r="Y51" s="123"/>
      <c r="Z51" s="123">
        <v>0.74</v>
      </c>
      <c r="AA51" s="123"/>
      <c r="AB51" s="124"/>
      <c r="AC51" s="128">
        <v>1</v>
      </c>
      <c r="AD51" s="181"/>
      <c r="AE51" s="416" t="s">
        <v>180</v>
      </c>
      <c r="AF51" s="417"/>
      <c r="AG51" s="418"/>
      <c r="AH51" s="410"/>
      <c r="AI51" s="411"/>
      <c r="AJ51" s="412"/>
      <c r="AK51" s="410"/>
      <c r="AL51" s="411"/>
      <c r="AM51" s="412"/>
      <c r="AN51" s="410"/>
      <c r="AO51" s="411"/>
      <c r="AP51" s="412"/>
    </row>
    <row r="52" spans="1:42" ht="182.1" customHeight="1" thickBot="1">
      <c r="A52" s="520"/>
      <c r="B52" s="520"/>
      <c r="C52" s="520"/>
      <c r="D52" s="520"/>
      <c r="E52" s="520"/>
      <c r="F52" s="526"/>
      <c r="G52" s="520"/>
      <c r="H52" s="520"/>
      <c r="I52" s="520"/>
      <c r="J52" s="520"/>
      <c r="K52" s="520"/>
      <c r="L52" s="520"/>
      <c r="M52" s="522"/>
      <c r="N52" s="522"/>
      <c r="O52" s="119" t="s">
        <v>85</v>
      </c>
      <c r="P52" s="176">
        <f>Q52*P51</f>
        <v>3.181818181818182E-4</v>
      </c>
      <c r="Q52" s="121">
        <f t="shared" si="0"/>
        <v>7.0000000000000007E-2</v>
      </c>
      <c r="R52" s="125"/>
      <c r="S52" s="126"/>
      <c r="T52" s="126">
        <v>7.0000000000000007E-2</v>
      </c>
      <c r="U52" s="126"/>
      <c r="V52" s="126"/>
      <c r="W52" s="126"/>
      <c r="X52" s="126"/>
      <c r="Y52" s="126"/>
      <c r="Z52" s="126"/>
      <c r="AA52" s="126"/>
      <c r="AB52" s="126"/>
      <c r="AC52" s="127"/>
      <c r="AD52" s="182"/>
      <c r="AE52" s="419"/>
      <c r="AF52" s="420"/>
      <c r="AG52" s="421"/>
      <c r="AH52" s="413"/>
      <c r="AI52" s="414"/>
      <c r="AJ52" s="415"/>
      <c r="AK52" s="413"/>
      <c r="AL52" s="414"/>
      <c r="AM52" s="415"/>
      <c r="AN52" s="413"/>
      <c r="AO52" s="414"/>
      <c r="AP52" s="415"/>
    </row>
    <row r="53" spans="1:42" ht="182.1" customHeight="1">
      <c r="A53" s="519">
        <v>22</v>
      </c>
      <c r="B53" s="519" t="s">
        <v>100</v>
      </c>
      <c r="C53" s="519" t="s">
        <v>101</v>
      </c>
      <c r="D53" s="519" t="s">
        <v>112</v>
      </c>
      <c r="E53" s="519" t="s">
        <v>181</v>
      </c>
      <c r="F53" s="525" t="s">
        <v>141</v>
      </c>
      <c r="G53" s="519" t="s">
        <v>182</v>
      </c>
      <c r="H53" s="519" t="s">
        <v>183</v>
      </c>
      <c r="I53" s="519" t="s">
        <v>184</v>
      </c>
      <c r="J53" s="519" t="s">
        <v>185</v>
      </c>
      <c r="K53" s="519" t="s">
        <v>81</v>
      </c>
      <c r="L53" s="519" t="s">
        <v>82</v>
      </c>
      <c r="M53" s="521">
        <v>44593</v>
      </c>
      <c r="N53" s="521">
        <v>44926</v>
      </c>
      <c r="O53" s="116" t="s">
        <v>83</v>
      </c>
      <c r="P53" s="117">
        <f>15%/33</f>
        <v>4.5454545454545452E-3</v>
      </c>
      <c r="Q53" s="118">
        <f t="shared" si="0"/>
        <v>1</v>
      </c>
      <c r="R53" s="122"/>
      <c r="S53" s="123"/>
      <c r="T53" s="123">
        <v>0.25</v>
      </c>
      <c r="U53" s="123"/>
      <c r="V53" s="123"/>
      <c r="W53" s="123">
        <v>0.25</v>
      </c>
      <c r="X53" s="123"/>
      <c r="Y53" s="123"/>
      <c r="Z53" s="123">
        <v>0.25</v>
      </c>
      <c r="AA53" s="123"/>
      <c r="AB53" s="123"/>
      <c r="AC53" s="123">
        <v>0.25</v>
      </c>
      <c r="AD53" s="181"/>
      <c r="AE53" s="416" t="s">
        <v>186</v>
      </c>
      <c r="AF53" s="417"/>
      <c r="AG53" s="418"/>
      <c r="AH53" s="410" t="s">
        <v>187</v>
      </c>
      <c r="AI53" s="411"/>
      <c r="AJ53" s="412"/>
      <c r="AK53" s="410"/>
      <c r="AL53" s="411"/>
      <c r="AM53" s="412"/>
      <c r="AN53" s="410"/>
      <c r="AO53" s="411"/>
      <c r="AP53" s="412"/>
    </row>
    <row r="54" spans="1:42" ht="182.1" customHeight="1" thickBot="1">
      <c r="A54" s="520"/>
      <c r="B54" s="520"/>
      <c r="C54" s="520"/>
      <c r="D54" s="520"/>
      <c r="E54" s="520"/>
      <c r="F54" s="526"/>
      <c r="G54" s="520"/>
      <c r="H54" s="520"/>
      <c r="I54" s="520"/>
      <c r="J54" s="520"/>
      <c r="K54" s="520"/>
      <c r="L54" s="520"/>
      <c r="M54" s="522"/>
      <c r="N54" s="522"/>
      <c r="O54" s="119" t="s">
        <v>85</v>
      </c>
      <c r="P54" s="120">
        <f>Q54*P53</f>
        <v>2.2727272727272726E-3</v>
      </c>
      <c r="Q54" s="121">
        <f t="shared" si="0"/>
        <v>0.5</v>
      </c>
      <c r="R54" s="125"/>
      <c r="S54" s="126"/>
      <c r="T54" s="175">
        <v>0.25</v>
      </c>
      <c r="U54" s="126"/>
      <c r="V54" s="126"/>
      <c r="W54" s="126">
        <v>0.25</v>
      </c>
      <c r="X54" s="126"/>
      <c r="Y54" s="126"/>
      <c r="Z54" s="126"/>
      <c r="AA54" s="126"/>
      <c r="AB54" s="126"/>
      <c r="AC54" s="127"/>
      <c r="AD54" s="182"/>
      <c r="AE54" s="419"/>
      <c r="AF54" s="420"/>
      <c r="AG54" s="421"/>
      <c r="AH54" s="413"/>
      <c r="AI54" s="414"/>
      <c r="AJ54" s="415"/>
      <c r="AK54" s="413"/>
      <c r="AL54" s="414"/>
      <c r="AM54" s="415"/>
      <c r="AN54" s="413"/>
      <c r="AO54" s="414"/>
      <c r="AP54" s="415"/>
    </row>
    <row r="55" spans="1:42" ht="182.1" customHeight="1">
      <c r="A55" s="519">
        <v>23</v>
      </c>
      <c r="B55" s="519" t="s">
        <v>150</v>
      </c>
      <c r="C55" s="519" t="s">
        <v>188</v>
      </c>
      <c r="D55" s="519" t="s">
        <v>112</v>
      </c>
      <c r="E55" s="519" t="s">
        <v>181</v>
      </c>
      <c r="F55" s="525" t="s">
        <v>141</v>
      </c>
      <c r="G55" s="519" t="s">
        <v>189</v>
      </c>
      <c r="H55" s="519" t="s">
        <v>190</v>
      </c>
      <c r="I55" s="519" t="s">
        <v>191</v>
      </c>
      <c r="J55" s="519" t="s">
        <v>192</v>
      </c>
      <c r="K55" s="519" t="s">
        <v>81</v>
      </c>
      <c r="L55" s="519" t="s">
        <v>82</v>
      </c>
      <c r="M55" s="521">
        <v>44562</v>
      </c>
      <c r="N55" s="521">
        <v>44926</v>
      </c>
      <c r="O55" s="116" t="s">
        <v>83</v>
      </c>
      <c r="P55" s="117">
        <f>15%/33</f>
        <v>4.5454545454545452E-3</v>
      </c>
      <c r="Q55" s="118">
        <f t="shared" si="0"/>
        <v>1</v>
      </c>
      <c r="R55" s="122"/>
      <c r="S55" s="123"/>
      <c r="T55" s="123">
        <v>0.25</v>
      </c>
      <c r="U55" s="123"/>
      <c r="V55" s="124"/>
      <c r="W55" s="123">
        <v>0.25</v>
      </c>
      <c r="X55" s="124"/>
      <c r="Y55" s="123"/>
      <c r="Z55" s="124">
        <v>0.25</v>
      </c>
      <c r="AA55" s="123"/>
      <c r="AB55" s="124"/>
      <c r="AC55" s="128">
        <v>0.25</v>
      </c>
      <c r="AD55" s="181"/>
      <c r="AE55" s="410" t="s">
        <v>193</v>
      </c>
      <c r="AF55" s="411"/>
      <c r="AG55" s="412"/>
      <c r="AH55" s="410"/>
      <c r="AI55" s="411"/>
      <c r="AJ55" s="412"/>
      <c r="AK55" s="410"/>
      <c r="AL55" s="411"/>
      <c r="AM55" s="412"/>
      <c r="AN55" s="410"/>
      <c r="AO55" s="411"/>
      <c r="AP55" s="412"/>
    </row>
    <row r="56" spans="1:42" ht="182.1" customHeight="1" thickBot="1">
      <c r="A56" s="520"/>
      <c r="B56" s="520"/>
      <c r="C56" s="520"/>
      <c r="D56" s="520"/>
      <c r="E56" s="520"/>
      <c r="F56" s="526"/>
      <c r="G56" s="520"/>
      <c r="H56" s="520"/>
      <c r="I56" s="520"/>
      <c r="J56" s="520"/>
      <c r="K56" s="520"/>
      <c r="L56" s="520"/>
      <c r="M56" s="522"/>
      <c r="N56" s="522"/>
      <c r="O56" s="119" t="s">
        <v>85</v>
      </c>
      <c r="P56" s="120">
        <f>Q56*P55</f>
        <v>1.1363636363636363E-3</v>
      </c>
      <c r="Q56" s="121">
        <f t="shared" si="0"/>
        <v>0.25</v>
      </c>
      <c r="R56" s="125"/>
      <c r="S56" s="126"/>
      <c r="T56" s="126">
        <v>0.25</v>
      </c>
      <c r="U56" s="126"/>
      <c r="V56" s="126"/>
      <c r="W56" s="126"/>
      <c r="X56" s="126"/>
      <c r="Y56" s="126"/>
      <c r="Z56" s="126"/>
      <c r="AA56" s="126"/>
      <c r="AB56" s="126"/>
      <c r="AC56" s="127"/>
      <c r="AD56" s="182"/>
      <c r="AE56" s="413"/>
      <c r="AF56" s="414"/>
      <c r="AG56" s="415"/>
      <c r="AH56" s="413"/>
      <c r="AI56" s="414"/>
      <c r="AJ56" s="415"/>
      <c r="AK56" s="413"/>
      <c r="AL56" s="414"/>
      <c r="AM56" s="415"/>
      <c r="AN56" s="413"/>
      <c r="AO56" s="414"/>
      <c r="AP56" s="415"/>
    </row>
    <row r="57" spans="1:42" ht="182.1" customHeight="1">
      <c r="A57" s="519">
        <v>24</v>
      </c>
      <c r="B57" s="519" t="s">
        <v>150</v>
      </c>
      <c r="C57" s="519" t="s">
        <v>188</v>
      </c>
      <c r="D57" s="519" t="s">
        <v>112</v>
      </c>
      <c r="E57" s="519" t="s">
        <v>181</v>
      </c>
      <c r="F57" s="525" t="s">
        <v>141</v>
      </c>
      <c r="G57" s="519" t="s">
        <v>194</v>
      </c>
      <c r="H57" s="519" t="s">
        <v>195</v>
      </c>
      <c r="I57" s="519" t="s">
        <v>196</v>
      </c>
      <c r="J57" s="519" t="s">
        <v>197</v>
      </c>
      <c r="K57" s="519" t="s">
        <v>81</v>
      </c>
      <c r="L57" s="519" t="s">
        <v>82</v>
      </c>
      <c r="M57" s="521">
        <v>44593</v>
      </c>
      <c r="N57" s="521">
        <v>44926</v>
      </c>
      <c r="O57" s="116" t="s">
        <v>83</v>
      </c>
      <c r="P57" s="117">
        <f>15%/33</f>
        <v>4.5454545454545452E-3</v>
      </c>
      <c r="Q57" s="118">
        <f t="shared" si="0"/>
        <v>1</v>
      </c>
      <c r="R57" s="122"/>
      <c r="S57" s="123"/>
      <c r="T57" s="123">
        <v>0.25</v>
      </c>
      <c r="U57" s="123"/>
      <c r="V57" s="124"/>
      <c r="W57" s="123">
        <v>0.25</v>
      </c>
      <c r="X57" s="124"/>
      <c r="Y57" s="123"/>
      <c r="Z57" s="124">
        <v>0.25</v>
      </c>
      <c r="AA57" s="123"/>
      <c r="AB57" s="124"/>
      <c r="AC57" s="128">
        <v>0.25</v>
      </c>
      <c r="AD57" s="181"/>
      <c r="AE57" s="410" t="s">
        <v>198</v>
      </c>
      <c r="AF57" s="411"/>
      <c r="AG57" s="412"/>
      <c r="AH57" s="410" t="s">
        <v>199</v>
      </c>
      <c r="AI57" s="411"/>
      <c r="AJ57" s="412"/>
      <c r="AK57" s="410"/>
      <c r="AL57" s="411"/>
      <c r="AM57" s="412"/>
      <c r="AN57" s="410"/>
      <c r="AO57" s="411"/>
      <c r="AP57" s="412"/>
    </row>
    <row r="58" spans="1:42" ht="182.1" customHeight="1" thickBot="1">
      <c r="A58" s="520"/>
      <c r="B58" s="520"/>
      <c r="C58" s="520"/>
      <c r="D58" s="520"/>
      <c r="E58" s="520"/>
      <c r="F58" s="526"/>
      <c r="G58" s="520"/>
      <c r="H58" s="520"/>
      <c r="I58" s="520"/>
      <c r="J58" s="520"/>
      <c r="K58" s="520"/>
      <c r="L58" s="520"/>
      <c r="M58" s="522"/>
      <c r="N58" s="522"/>
      <c r="O58" s="119" t="s">
        <v>85</v>
      </c>
      <c r="P58" s="120">
        <f>Q58*P57</f>
        <v>2.2636363636363635E-3</v>
      </c>
      <c r="Q58" s="121">
        <f t="shared" si="0"/>
        <v>0.498</v>
      </c>
      <c r="R58" s="125"/>
      <c r="S58" s="126"/>
      <c r="T58" s="126">
        <v>0.25</v>
      </c>
      <c r="U58" s="126"/>
      <c r="V58" s="126"/>
      <c r="W58" s="126">
        <v>0.248</v>
      </c>
      <c r="X58" s="126"/>
      <c r="Y58" s="126"/>
      <c r="Z58" s="126"/>
      <c r="AA58" s="126"/>
      <c r="AB58" s="126"/>
      <c r="AC58" s="127"/>
      <c r="AD58" s="182"/>
      <c r="AE58" s="413"/>
      <c r="AF58" s="414"/>
      <c r="AG58" s="415"/>
      <c r="AH58" s="413"/>
      <c r="AI58" s="414"/>
      <c r="AJ58" s="415"/>
      <c r="AK58" s="413"/>
      <c r="AL58" s="414"/>
      <c r="AM58" s="415"/>
      <c r="AN58" s="413"/>
      <c r="AO58" s="414"/>
      <c r="AP58" s="415"/>
    </row>
    <row r="59" spans="1:42" ht="182.1" customHeight="1">
      <c r="A59" s="519">
        <v>25</v>
      </c>
      <c r="B59" s="519" t="s">
        <v>150</v>
      </c>
      <c r="C59" s="519" t="s">
        <v>188</v>
      </c>
      <c r="D59" s="519" t="s">
        <v>112</v>
      </c>
      <c r="E59" s="519" t="s">
        <v>181</v>
      </c>
      <c r="F59" s="525" t="s">
        <v>141</v>
      </c>
      <c r="G59" s="519" t="s">
        <v>200</v>
      </c>
      <c r="H59" s="519" t="s">
        <v>201</v>
      </c>
      <c r="I59" s="519" t="s">
        <v>202</v>
      </c>
      <c r="J59" s="519" t="s">
        <v>203</v>
      </c>
      <c r="K59" s="519" t="s">
        <v>81</v>
      </c>
      <c r="L59" s="519" t="s">
        <v>82</v>
      </c>
      <c r="M59" s="521">
        <v>44562</v>
      </c>
      <c r="N59" s="521">
        <v>44926</v>
      </c>
      <c r="O59" s="116" t="s">
        <v>83</v>
      </c>
      <c r="P59" s="117">
        <f>15%/33</f>
        <v>4.5454545454545452E-3</v>
      </c>
      <c r="Q59" s="118">
        <f t="shared" si="0"/>
        <v>1</v>
      </c>
      <c r="R59" s="122"/>
      <c r="S59" s="123"/>
      <c r="T59" s="123">
        <v>0.25</v>
      </c>
      <c r="U59" s="123"/>
      <c r="V59" s="124"/>
      <c r="W59" s="123">
        <v>0.25</v>
      </c>
      <c r="X59" s="124"/>
      <c r="Y59" s="123"/>
      <c r="Z59" s="124">
        <v>0.25</v>
      </c>
      <c r="AA59" s="123"/>
      <c r="AB59" s="124"/>
      <c r="AC59" s="128">
        <v>0.25</v>
      </c>
      <c r="AD59" s="181"/>
      <c r="AE59" s="410" t="s">
        <v>204</v>
      </c>
      <c r="AF59" s="411"/>
      <c r="AG59" s="412"/>
      <c r="AH59" s="410" t="s">
        <v>205</v>
      </c>
      <c r="AI59" s="411"/>
      <c r="AJ59" s="412"/>
      <c r="AK59" s="410"/>
      <c r="AL59" s="411"/>
      <c r="AM59" s="412"/>
      <c r="AN59" s="410"/>
      <c r="AO59" s="411"/>
      <c r="AP59" s="412"/>
    </row>
    <row r="60" spans="1:42" ht="182.1" customHeight="1" thickBot="1">
      <c r="A60" s="520"/>
      <c r="B60" s="520"/>
      <c r="C60" s="520"/>
      <c r="D60" s="520"/>
      <c r="E60" s="520"/>
      <c r="F60" s="526"/>
      <c r="G60" s="520"/>
      <c r="H60" s="520"/>
      <c r="I60" s="520"/>
      <c r="J60" s="520"/>
      <c r="K60" s="520"/>
      <c r="L60" s="520"/>
      <c r="M60" s="522"/>
      <c r="N60" s="522"/>
      <c r="O60" s="119" t="s">
        <v>85</v>
      </c>
      <c r="P60" s="120">
        <f>Q60*P59</f>
        <v>2.2727272727272726E-3</v>
      </c>
      <c r="Q60" s="121">
        <f t="shared" si="0"/>
        <v>0.5</v>
      </c>
      <c r="R60" s="125"/>
      <c r="S60" s="126"/>
      <c r="T60" s="126">
        <v>0.25</v>
      </c>
      <c r="U60" s="126"/>
      <c r="V60" s="126"/>
      <c r="W60" s="126">
        <v>0.25</v>
      </c>
      <c r="X60" s="126"/>
      <c r="Y60" s="126"/>
      <c r="Z60" s="126"/>
      <c r="AA60" s="126"/>
      <c r="AB60" s="126"/>
      <c r="AC60" s="127"/>
      <c r="AD60" s="182"/>
      <c r="AE60" s="413"/>
      <c r="AF60" s="414"/>
      <c r="AG60" s="415"/>
      <c r="AH60" s="413"/>
      <c r="AI60" s="414"/>
      <c r="AJ60" s="415"/>
      <c r="AK60" s="413"/>
      <c r="AL60" s="414"/>
      <c r="AM60" s="415"/>
      <c r="AN60" s="413"/>
      <c r="AO60" s="414"/>
      <c r="AP60" s="415"/>
    </row>
    <row r="61" spans="1:42" ht="182.1" customHeight="1">
      <c r="A61" s="519">
        <v>26</v>
      </c>
      <c r="B61" s="519" t="s">
        <v>110</v>
      </c>
      <c r="C61" s="519" t="s">
        <v>111</v>
      </c>
      <c r="D61" s="519" t="s">
        <v>206</v>
      </c>
      <c r="E61" s="519" t="s">
        <v>207</v>
      </c>
      <c r="F61" s="525" t="s">
        <v>141</v>
      </c>
      <c r="G61" s="519" t="s">
        <v>208</v>
      </c>
      <c r="H61" s="519" t="s">
        <v>209</v>
      </c>
      <c r="I61" s="519" t="s">
        <v>210</v>
      </c>
      <c r="J61" s="519" t="s">
        <v>211</v>
      </c>
      <c r="K61" s="519" t="s">
        <v>212</v>
      </c>
      <c r="L61" s="519" t="s">
        <v>82</v>
      </c>
      <c r="M61" s="521">
        <v>44562</v>
      </c>
      <c r="N61" s="521">
        <v>44926</v>
      </c>
      <c r="O61" s="116" t="s">
        <v>83</v>
      </c>
      <c r="P61" s="117">
        <f>15%/33</f>
        <v>4.5454545454545452E-3</v>
      </c>
      <c r="Q61" s="118">
        <f t="shared" si="0"/>
        <v>1</v>
      </c>
      <c r="R61" s="122"/>
      <c r="S61" s="123"/>
      <c r="T61" s="123">
        <v>0.25</v>
      </c>
      <c r="U61" s="123"/>
      <c r="V61" s="124"/>
      <c r="W61" s="123">
        <v>0.25</v>
      </c>
      <c r="X61" s="124"/>
      <c r="Y61" s="123"/>
      <c r="Z61" s="124">
        <v>0.25</v>
      </c>
      <c r="AA61" s="123"/>
      <c r="AB61" s="124"/>
      <c r="AC61" s="128">
        <v>0.25</v>
      </c>
      <c r="AD61" s="181"/>
      <c r="AE61" s="410" t="s">
        <v>213</v>
      </c>
      <c r="AF61" s="411"/>
      <c r="AG61" s="412"/>
      <c r="AH61" s="410"/>
      <c r="AI61" s="411"/>
      <c r="AJ61" s="412"/>
      <c r="AK61" s="410"/>
      <c r="AL61" s="411"/>
      <c r="AM61" s="412"/>
      <c r="AN61" s="410"/>
      <c r="AO61" s="411"/>
      <c r="AP61" s="412"/>
    </row>
    <row r="62" spans="1:42" ht="182.1" customHeight="1" thickBot="1">
      <c r="A62" s="520"/>
      <c r="B62" s="520"/>
      <c r="C62" s="520"/>
      <c r="D62" s="520"/>
      <c r="E62" s="520"/>
      <c r="F62" s="526"/>
      <c r="G62" s="520"/>
      <c r="H62" s="520"/>
      <c r="I62" s="520"/>
      <c r="J62" s="520"/>
      <c r="K62" s="520"/>
      <c r="L62" s="520"/>
      <c r="M62" s="522"/>
      <c r="N62" s="522"/>
      <c r="O62" s="119" t="s">
        <v>85</v>
      </c>
      <c r="P62" s="120">
        <f>Q62*P61</f>
        <v>1.1045454545454544E-3</v>
      </c>
      <c r="Q62" s="121">
        <f t="shared" si="0"/>
        <v>0.24299999999999999</v>
      </c>
      <c r="R62" s="125"/>
      <c r="S62" s="126"/>
      <c r="T62" s="126">
        <v>0.24299999999999999</v>
      </c>
      <c r="U62" s="126"/>
      <c r="V62" s="126"/>
      <c r="W62" s="126"/>
      <c r="X62" s="126"/>
      <c r="Y62" s="126"/>
      <c r="Z62" s="126"/>
      <c r="AA62" s="126"/>
      <c r="AB62" s="126"/>
      <c r="AC62" s="127"/>
      <c r="AD62" s="182"/>
      <c r="AE62" s="413"/>
      <c r="AF62" s="414"/>
      <c r="AG62" s="415"/>
      <c r="AH62" s="413"/>
      <c r="AI62" s="414"/>
      <c r="AJ62" s="415"/>
      <c r="AK62" s="413"/>
      <c r="AL62" s="414"/>
      <c r="AM62" s="415"/>
      <c r="AN62" s="413"/>
      <c r="AO62" s="414"/>
      <c r="AP62" s="415"/>
    </row>
    <row r="63" spans="1:42" ht="182.1" customHeight="1">
      <c r="A63" s="519">
        <v>27</v>
      </c>
      <c r="B63" s="519" t="s">
        <v>110</v>
      </c>
      <c r="C63" s="519" t="s">
        <v>111</v>
      </c>
      <c r="D63" s="519" t="s">
        <v>206</v>
      </c>
      <c r="E63" s="519" t="s">
        <v>207</v>
      </c>
      <c r="F63" s="525" t="s">
        <v>141</v>
      </c>
      <c r="G63" s="519" t="s">
        <v>214</v>
      </c>
      <c r="H63" s="519" t="s">
        <v>215</v>
      </c>
      <c r="I63" s="519" t="s">
        <v>216</v>
      </c>
      <c r="J63" s="519" t="s">
        <v>217</v>
      </c>
      <c r="K63" s="519" t="s">
        <v>81</v>
      </c>
      <c r="L63" s="519" t="s">
        <v>82</v>
      </c>
      <c r="M63" s="521">
        <v>44562</v>
      </c>
      <c r="N63" s="521">
        <v>44926</v>
      </c>
      <c r="O63" s="116" t="s">
        <v>83</v>
      </c>
      <c r="P63" s="117">
        <f>15%/33</f>
        <v>4.5454545454545452E-3</v>
      </c>
      <c r="Q63" s="118">
        <f t="shared" si="0"/>
        <v>1</v>
      </c>
      <c r="R63" s="122"/>
      <c r="S63" s="123"/>
      <c r="T63" s="123">
        <v>0.25</v>
      </c>
      <c r="U63" s="123"/>
      <c r="V63" s="124"/>
      <c r="W63" s="123">
        <v>0.25</v>
      </c>
      <c r="X63" s="124"/>
      <c r="Y63" s="123"/>
      <c r="Z63" s="124">
        <v>0.25</v>
      </c>
      <c r="AA63" s="123"/>
      <c r="AB63" s="124"/>
      <c r="AC63" s="128">
        <v>0.25</v>
      </c>
      <c r="AD63" s="181"/>
      <c r="AE63" s="410" t="s">
        <v>218</v>
      </c>
      <c r="AF63" s="411"/>
      <c r="AG63" s="412"/>
      <c r="AH63" s="410"/>
      <c r="AI63" s="411"/>
      <c r="AJ63" s="412"/>
      <c r="AK63" s="410"/>
      <c r="AL63" s="411"/>
      <c r="AM63" s="412"/>
      <c r="AN63" s="410"/>
      <c r="AO63" s="411"/>
      <c r="AP63" s="412"/>
    </row>
    <row r="64" spans="1:42" ht="182.1" customHeight="1" thickBot="1">
      <c r="A64" s="520"/>
      <c r="B64" s="520"/>
      <c r="C64" s="520"/>
      <c r="D64" s="520"/>
      <c r="E64" s="520"/>
      <c r="F64" s="526"/>
      <c r="G64" s="520"/>
      <c r="H64" s="520"/>
      <c r="I64" s="520"/>
      <c r="J64" s="520"/>
      <c r="K64" s="520"/>
      <c r="L64" s="520"/>
      <c r="M64" s="522"/>
      <c r="N64" s="522"/>
      <c r="O64" s="119" t="s">
        <v>85</v>
      </c>
      <c r="P64" s="120">
        <f>Q64*P63</f>
        <v>1.1363636363636363E-3</v>
      </c>
      <c r="Q64" s="121">
        <f t="shared" si="0"/>
        <v>0.25</v>
      </c>
      <c r="R64" s="125"/>
      <c r="S64" s="126"/>
      <c r="T64" s="126">
        <v>0.25</v>
      </c>
      <c r="U64" s="126"/>
      <c r="V64" s="126"/>
      <c r="W64" s="126"/>
      <c r="X64" s="126"/>
      <c r="Y64" s="126"/>
      <c r="Z64" s="126"/>
      <c r="AA64" s="126"/>
      <c r="AB64" s="126"/>
      <c r="AC64" s="127"/>
      <c r="AD64" s="182"/>
      <c r="AE64" s="413"/>
      <c r="AF64" s="414"/>
      <c r="AG64" s="415"/>
      <c r="AH64" s="413"/>
      <c r="AI64" s="414"/>
      <c r="AJ64" s="415"/>
      <c r="AK64" s="413"/>
      <c r="AL64" s="414"/>
      <c r="AM64" s="415"/>
      <c r="AN64" s="413"/>
      <c r="AO64" s="414"/>
      <c r="AP64" s="415"/>
    </row>
    <row r="65" spans="1:42" ht="182.1" customHeight="1">
      <c r="A65" s="519">
        <v>28</v>
      </c>
      <c r="B65" s="519" t="s">
        <v>110</v>
      </c>
      <c r="C65" s="519" t="s">
        <v>111</v>
      </c>
      <c r="D65" s="519" t="s">
        <v>206</v>
      </c>
      <c r="E65" s="519" t="s">
        <v>207</v>
      </c>
      <c r="F65" s="525" t="s">
        <v>141</v>
      </c>
      <c r="G65" s="519" t="s">
        <v>214</v>
      </c>
      <c r="H65" s="519" t="s">
        <v>219</v>
      </c>
      <c r="I65" s="519" t="s">
        <v>220</v>
      </c>
      <c r="J65" s="519" t="s">
        <v>221</v>
      </c>
      <c r="K65" s="519" t="s">
        <v>81</v>
      </c>
      <c r="L65" s="519" t="s">
        <v>82</v>
      </c>
      <c r="M65" s="521">
        <v>44562</v>
      </c>
      <c r="N65" s="521">
        <v>44926</v>
      </c>
      <c r="O65" s="116" t="s">
        <v>83</v>
      </c>
      <c r="P65" s="117">
        <f>15%/33</f>
        <v>4.5454545454545452E-3</v>
      </c>
      <c r="Q65" s="118">
        <f t="shared" si="0"/>
        <v>1</v>
      </c>
      <c r="R65" s="122"/>
      <c r="S65" s="123"/>
      <c r="T65" s="123">
        <v>0.25</v>
      </c>
      <c r="U65" s="123"/>
      <c r="V65" s="124"/>
      <c r="W65" s="123">
        <v>0.25</v>
      </c>
      <c r="X65" s="124"/>
      <c r="Y65" s="123"/>
      <c r="Z65" s="124">
        <v>0.25</v>
      </c>
      <c r="AA65" s="123"/>
      <c r="AB65" s="124"/>
      <c r="AC65" s="128">
        <v>0.25</v>
      </c>
      <c r="AD65" s="181"/>
      <c r="AE65" s="410" t="s">
        <v>222</v>
      </c>
      <c r="AF65" s="411"/>
      <c r="AG65" s="412"/>
      <c r="AH65" s="410"/>
      <c r="AI65" s="411"/>
      <c r="AJ65" s="412"/>
      <c r="AK65" s="410"/>
      <c r="AL65" s="411"/>
      <c r="AM65" s="412"/>
      <c r="AN65" s="410"/>
      <c r="AO65" s="411"/>
      <c r="AP65" s="412"/>
    </row>
    <row r="66" spans="1:42" ht="182.1" customHeight="1" thickBot="1">
      <c r="A66" s="520"/>
      <c r="B66" s="520"/>
      <c r="C66" s="520"/>
      <c r="D66" s="520"/>
      <c r="E66" s="520"/>
      <c r="F66" s="526"/>
      <c r="G66" s="520"/>
      <c r="H66" s="520"/>
      <c r="I66" s="520"/>
      <c r="J66" s="520"/>
      <c r="K66" s="520"/>
      <c r="L66" s="520"/>
      <c r="M66" s="522"/>
      <c r="N66" s="522"/>
      <c r="O66" s="119" t="s">
        <v>85</v>
      </c>
      <c r="P66" s="120">
        <f>Q66*P65</f>
        <v>1.1363636363636363E-3</v>
      </c>
      <c r="Q66" s="121">
        <f t="shared" si="0"/>
        <v>0.25</v>
      </c>
      <c r="R66" s="125"/>
      <c r="S66" s="126"/>
      <c r="T66" s="126">
        <v>0.25</v>
      </c>
      <c r="U66" s="126"/>
      <c r="V66" s="126"/>
      <c r="W66" s="126"/>
      <c r="X66" s="126"/>
      <c r="Y66" s="126"/>
      <c r="Z66" s="126"/>
      <c r="AA66" s="126"/>
      <c r="AB66" s="126"/>
      <c r="AC66" s="127"/>
      <c r="AD66" s="182"/>
      <c r="AE66" s="413"/>
      <c r="AF66" s="414"/>
      <c r="AG66" s="415"/>
      <c r="AH66" s="413"/>
      <c r="AI66" s="414"/>
      <c r="AJ66" s="415"/>
      <c r="AK66" s="413"/>
      <c r="AL66" s="414"/>
      <c r="AM66" s="415"/>
      <c r="AN66" s="413"/>
      <c r="AO66" s="414"/>
      <c r="AP66" s="415"/>
    </row>
    <row r="67" spans="1:42" ht="182.1" customHeight="1">
      <c r="A67" s="519">
        <v>29</v>
      </c>
      <c r="B67" s="519" t="s">
        <v>110</v>
      </c>
      <c r="C67" s="519" t="s">
        <v>111</v>
      </c>
      <c r="D67" s="519" t="s">
        <v>206</v>
      </c>
      <c r="E67" s="519" t="s">
        <v>207</v>
      </c>
      <c r="F67" s="525" t="s">
        <v>141</v>
      </c>
      <c r="G67" s="519" t="s">
        <v>223</v>
      </c>
      <c r="H67" s="519" t="s">
        <v>224</v>
      </c>
      <c r="I67" s="519" t="s">
        <v>225</v>
      </c>
      <c r="J67" s="519" t="s">
        <v>226</v>
      </c>
      <c r="K67" s="519" t="s">
        <v>81</v>
      </c>
      <c r="L67" s="519" t="s">
        <v>82</v>
      </c>
      <c r="M67" s="521">
        <v>44562</v>
      </c>
      <c r="N67" s="521">
        <v>44926</v>
      </c>
      <c r="O67" s="116" t="s">
        <v>83</v>
      </c>
      <c r="P67" s="117">
        <f>15%/33</f>
        <v>4.5454545454545452E-3</v>
      </c>
      <c r="Q67" s="118">
        <f t="shared" si="0"/>
        <v>1</v>
      </c>
      <c r="R67" s="122"/>
      <c r="S67" s="123"/>
      <c r="T67" s="123">
        <v>0.25</v>
      </c>
      <c r="U67" s="123"/>
      <c r="V67" s="124"/>
      <c r="W67" s="123">
        <v>0.25</v>
      </c>
      <c r="X67" s="124"/>
      <c r="Y67" s="123"/>
      <c r="Z67" s="124">
        <v>0.25</v>
      </c>
      <c r="AA67" s="123"/>
      <c r="AB67" s="124"/>
      <c r="AC67" s="128">
        <v>0.25</v>
      </c>
      <c r="AD67" s="181"/>
      <c r="AE67" s="410"/>
      <c r="AF67" s="411"/>
      <c r="AG67" s="412"/>
      <c r="AH67" s="410"/>
      <c r="AI67" s="411"/>
      <c r="AJ67" s="412"/>
      <c r="AK67" s="410"/>
      <c r="AL67" s="411"/>
      <c r="AM67" s="412"/>
      <c r="AN67" s="410"/>
      <c r="AO67" s="411"/>
      <c r="AP67" s="412"/>
    </row>
    <row r="68" spans="1:42" ht="182.1" customHeight="1" thickBot="1">
      <c r="A68" s="520"/>
      <c r="B68" s="520"/>
      <c r="C68" s="520"/>
      <c r="D68" s="520"/>
      <c r="E68" s="520"/>
      <c r="F68" s="526"/>
      <c r="G68" s="520"/>
      <c r="H68" s="520"/>
      <c r="I68" s="520"/>
      <c r="J68" s="520"/>
      <c r="K68" s="520"/>
      <c r="L68" s="520"/>
      <c r="M68" s="522"/>
      <c r="N68" s="522"/>
      <c r="O68" s="119" t="s">
        <v>85</v>
      </c>
      <c r="P68" s="120">
        <f>Q68*P67</f>
        <v>0</v>
      </c>
      <c r="Q68" s="121">
        <f t="shared" si="0"/>
        <v>0</v>
      </c>
      <c r="R68" s="125"/>
      <c r="S68" s="126"/>
      <c r="T68" s="126"/>
      <c r="U68" s="126"/>
      <c r="V68" s="126"/>
      <c r="W68" s="126"/>
      <c r="X68" s="126"/>
      <c r="Y68" s="126"/>
      <c r="Z68" s="126"/>
      <c r="AA68" s="126"/>
      <c r="AB68" s="126"/>
      <c r="AC68" s="127"/>
      <c r="AD68" s="182"/>
      <c r="AE68" s="413"/>
      <c r="AF68" s="414"/>
      <c r="AG68" s="415"/>
      <c r="AH68" s="413"/>
      <c r="AI68" s="414"/>
      <c r="AJ68" s="415"/>
      <c r="AK68" s="413"/>
      <c r="AL68" s="414"/>
      <c r="AM68" s="415"/>
      <c r="AN68" s="413"/>
      <c r="AO68" s="414"/>
      <c r="AP68" s="415"/>
    </row>
    <row r="69" spans="1:42" ht="182.1" customHeight="1">
      <c r="A69" s="519">
        <v>30</v>
      </c>
      <c r="B69" s="519" t="s">
        <v>110</v>
      </c>
      <c r="C69" s="519" t="s">
        <v>111</v>
      </c>
      <c r="D69" s="519" t="s">
        <v>206</v>
      </c>
      <c r="E69" s="519" t="s">
        <v>207</v>
      </c>
      <c r="F69" s="525" t="s">
        <v>141</v>
      </c>
      <c r="G69" s="519" t="s">
        <v>227</v>
      </c>
      <c r="H69" s="519" t="s">
        <v>228</v>
      </c>
      <c r="I69" s="519" t="s">
        <v>229</v>
      </c>
      <c r="J69" s="519" t="s">
        <v>230</v>
      </c>
      <c r="K69" s="534">
        <v>546073190726</v>
      </c>
      <c r="L69" s="519" t="s">
        <v>82</v>
      </c>
      <c r="M69" s="521">
        <v>44562</v>
      </c>
      <c r="N69" s="521">
        <v>44926</v>
      </c>
      <c r="O69" s="116" t="s">
        <v>83</v>
      </c>
      <c r="P69" s="117">
        <f>15%/33</f>
        <v>4.5454545454545452E-3</v>
      </c>
      <c r="Q69" s="118">
        <f t="shared" si="0"/>
        <v>1</v>
      </c>
      <c r="R69" s="122"/>
      <c r="S69" s="123"/>
      <c r="T69" s="123">
        <v>0.25</v>
      </c>
      <c r="U69" s="123"/>
      <c r="V69" s="124"/>
      <c r="W69" s="123">
        <v>0.25</v>
      </c>
      <c r="X69" s="124"/>
      <c r="Y69" s="123"/>
      <c r="Z69" s="124">
        <v>0.25</v>
      </c>
      <c r="AA69" s="123"/>
      <c r="AB69" s="124"/>
      <c r="AC69" s="128">
        <v>0.25</v>
      </c>
      <c r="AD69" s="181"/>
      <c r="AE69" s="410" t="s">
        <v>231</v>
      </c>
      <c r="AF69" s="411"/>
      <c r="AG69" s="412"/>
      <c r="AH69" s="410"/>
      <c r="AI69" s="411"/>
      <c r="AJ69" s="412"/>
      <c r="AK69" s="410"/>
      <c r="AL69" s="411"/>
      <c r="AM69" s="412"/>
      <c r="AN69" s="410"/>
      <c r="AO69" s="411"/>
      <c r="AP69" s="412"/>
    </row>
    <row r="70" spans="1:42" ht="182.1" customHeight="1" thickBot="1">
      <c r="A70" s="520"/>
      <c r="B70" s="520"/>
      <c r="C70" s="520"/>
      <c r="D70" s="520"/>
      <c r="E70" s="520"/>
      <c r="F70" s="526"/>
      <c r="G70" s="520"/>
      <c r="H70" s="520"/>
      <c r="I70" s="520"/>
      <c r="J70" s="520"/>
      <c r="K70" s="535"/>
      <c r="L70" s="520"/>
      <c r="M70" s="522"/>
      <c r="N70" s="522"/>
      <c r="O70" s="119" t="s">
        <v>85</v>
      </c>
      <c r="P70" s="120">
        <f>Q70*P69</f>
        <v>4.5454545454545452E-3</v>
      </c>
      <c r="Q70" s="121">
        <v>1</v>
      </c>
      <c r="R70" s="125"/>
      <c r="S70" s="126"/>
      <c r="T70" s="126">
        <v>0.25</v>
      </c>
      <c r="U70" s="126"/>
      <c r="V70" s="126"/>
      <c r="W70" s="126"/>
      <c r="X70" s="126"/>
      <c r="Y70" s="126"/>
      <c r="Z70" s="126"/>
      <c r="AA70" s="126"/>
      <c r="AB70" s="126"/>
      <c r="AC70" s="127"/>
      <c r="AD70" s="182"/>
      <c r="AE70" s="413"/>
      <c r="AF70" s="414"/>
      <c r="AG70" s="415"/>
      <c r="AH70" s="413"/>
      <c r="AI70" s="414"/>
      <c r="AJ70" s="415"/>
      <c r="AK70" s="413"/>
      <c r="AL70" s="414"/>
      <c r="AM70" s="415"/>
      <c r="AN70" s="413"/>
      <c r="AO70" s="414"/>
      <c r="AP70" s="415"/>
    </row>
    <row r="71" spans="1:42" ht="182.1" customHeight="1">
      <c r="A71" s="519">
        <v>31</v>
      </c>
      <c r="B71" s="519" t="s">
        <v>110</v>
      </c>
      <c r="C71" s="519" t="s">
        <v>111</v>
      </c>
      <c r="D71" s="519" t="s">
        <v>206</v>
      </c>
      <c r="E71" s="519" t="s">
        <v>207</v>
      </c>
      <c r="F71" s="525" t="s">
        <v>141</v>
      </c>
      <c r="G71" s="519" t="s">
        <v>232</v>
      </c>
      <c r="H71" s="519" t="s">
        <v>233</v>
      </c>
      <c r="I71" s="519" t="s">
        <v>234</v>
      </c>
      <c r="J71" s="519" t="s">
        <v>235</v>
      </c>
      <c r="K71" s="519" t="s">
        <v>81</v>
      </c>
      <c r="L71" s="519" t="s">
        <v>82</v>
      </c>
      <c r="M71" s="521">
        <v>44562</v>
      </c>
      <c r="N71" s="521">
        <v>44895</v>
      </c>
      <c r="O71" s="116" t="s">
        <v>83</v>
      </c>
      <c r="P71" s="117">
        <f>15%/33</f>
        <v>4.5454545454545452E-3</v>
      </c>
      <c r="Q71" s="118">
        <f t="shared" si="0"/>
        <v>1</v>
      </c>
      <c r="R71" s="122"/>
      <c r="S71" s="123"/>
      <c r="T71" s="123">
        <v>0.25</v>
      </c>
      <c r="U71" s="123"/>
      <c r="V71" s="124"/>
      <c r="W71" s="123">
        <v>0.25</v>
      </c>
      <c r="X71" s="124"/>
      <c r="Y71" s="123"/>
      <c r="Z71" s="124">
        <v>0.25</v>
      </c>
      <c r="AA71" s="123"/>
      <c r="AB71" s="124"/>
      <c r="AC71" s="128">
        <v>0.25</v>
      </c>
      <c r="AD71" s="181"/>
      <c r="AE71" s="410" t="s">
        <v>236</v>
      </c>
      <c r="AF71" s="411"/>
      <c r="AG71" s="412"/>
      <c r="AH71" s="410" t="s">
        <v>237</v>
      </c>
      <c r="AI71" s="411"/>
      <c r="AJ71" s="412"/>
      <c r="AK71" s="410"/>
      <c r="AL71" s="411"/>
      <c r="AM71" s="412"/>
      <c r="AN71" s="410"/>
      <c r="AO71" s="411"/>
      <c r="AP71" s="412"/>
    </row>
    <row r="72" spans="1:42" ht="182.1" customHeight="1" thickBot="1">
      <c r="A72" s="520"/>
      <c r="B72" s="520"/>
      <c r="C72" s="520"/>
      <c r="D72" s="520"/>
      <c r="E72" s="520"/>
      <c r="F72" s="526"/>
      <c r="G72" s="520"/>
      <c r="H72" s="520"/>
      <c r="I72" s="520"/>
      <c r="J72" s="520"/>
      <c r="K72" s="520"/>
      <c r="L72" s="520"/>
      <c r="M72" s="522"/>
      <c r="N72" s="522"/>
      <c r="O72" s="119" t="s">
        <v>85</v>
      </c>
      <c r="P72" s="120">
        <f>Q72*P71</f>
        <v>2.2727272727272726E-3</v>
      </c>
      <c r="Q72" s="121">
        <f t="shared" si="0"/>
        <v>0.5</v>
      </c>
      <c r="R72" s="125"/>
      <c r="S72" s="126"/>
      <c r="T72" s="126">
        <v>0.25</v>
      </c>
      <c r="U72" s="126"/>
      <c r="V72" s="126"/>
      <c r="W72" s="126">
        <v>0.25</v>
      </c>
      <c r="X72" s="126"/>
      <c r="Y72" s="126"/>
      <c r="Z72" s="126"/>
      <c r="AA72" s="126"/>
      <c r="AB72" s="126"/>
      <c r="AC72" s="127"/>
      <c r="AD72" s="182"/>
      <c r="AE72" s="413"/>
      <c r="AF72" s="414"/>
      <c r="AG72" s="415"/>
      <c r="AH72" s="413"/>
      <c r="AI72" s="414"/>
      <c r="AJ72" s="415"/>
      <c r="AK72" s="413"/>
      <c r="AL72" s="414"/>
      <c r="AM72" s="415"/>
      <c r="AN72" s="413"/>
      <c r="AO72" s="414"/>
      <c r="AP72" s="415"/>
    </row>
    <row r="73" spans="1:42" ht="182.1" customHeight="1">
      <c r="A73" s="519">
        <v>32</v>
      </c>
      <c r="B73" s="519" t="s">
        <v>110</v>
      </c>
      <c r="C73" s="519" t="s">
        <v>111</v>
      </c>
      <c r="D73" s="519" t="s">
        <v>206</v>
      </c>
      <c r="E73" s="519" t="s">
        <v>207</v>
      </c>
      <c r="F73" s="525" t="s">
        <v>141</v>
      </c>
      <c r="G73" s="519" t="s">
        <v>232</v>
      </c>
      <c r="H73" s="519" t="s">
        <v>238</v>
      </c>
      <c r="I73" s="519" t="s">
        <v>239</v>
      </c>
      <c r="J73" s="519" t="s">
        <v>240</v>
      </c>
      <c r="K73" s="519" t="s">
        <v>81</v>
      </c>
      <c r="L73" s="519" t="s">
        <v>82</v>
      </c>
      <c r="M73" s="521">
        <v>44562</v>
      </c>
      <c r="N73" s="521">
        <v>44925</v>
      </c>
      <c r="O73" s="116" t="s">
        <v>83</v>
      </c>
      <c r="P73" s="117">
        <f>15%/33</f>
        <v>4.5454545454545452E-3</v>
      </c>
      <c r="Q73" s="118">
        <f t="shared" si="0"/>
        <v>1</v>
      </c>
      <c r="R73" s="122"/>
      <c r="S73" s="123"/>
      <c r="T73" s="123">
        <v>0.25</v>
      </c>
      <c r="U73" s="123"/>
      <c r="V73" s="124"/>
      <c r="W73" s="123">
        <v>0.25</v>
      </c>
      <c r="X73" s="124"/>
      <c r="Y73" s="123"/>
      <c r="Z73" s="124">
        <v>0.25</v>
      </c>
      <c r="AA73" s="123"/>
      <c r="AB73" s="124"/>
      <c r="AC73" s="128">
        <v>0.25</v>
      </c>
      <c r="AD73" s="181"/>
      <c r="AE73" s="410" t="s">
        <v>241</v>
      </c>
      <c r="AF73" s="411"/>
      <c r="AG73" s="412"/>
      <c r="AH73" s="410" t="s">
        <v>242</v>
      </c>
      <c r="AI73" s="411"/>
      <c r="AJ73" s="412"/>
      <c r="AK73" s="410"/>
      <c r="AL73" s="411"/>
      <c r="AM73" s="412"/>
      <c r="AN73" s="410"/>
      <c r="AO73" s="411"/>
      <c r="AP73" s="412"/>
    </row>
    <row r="74" spans="1:42" ht="182.1" customHeight="1" thickBot="1">
      <c r="A74" s="520"/>
      <c r="B74" s="520"/>
      <c r="C74" s="520"/>
      <c r="D74" s="520"/>
      <c r="E74" s="520"/>
      <c r="F74" s="526"/>
      <c r="G74" s="520"/>
      <c r="H74" s="520"/>
      <c r="I74" s="520"/>
      <c r="J74" s="520"/>
      <c r="K74" s="520"/>
      <c r="L74" s="520"/>
      <c r="M74" s="522"/>
      <c r="N74" s="522"/>
      <c r="O74" s="119" t="s">
        <v>85</v>
      </c>
      <c r="P74" s="120">
        <f>Q74*P73</f>
        <v>2.2727272727272726E-3</v>
      </c>
      <c r="Q74" s="121">
        <f t="shared" si="0"/>
        <v>0.5</v>
      </c>
      <c r="R74" s="125"/>
      <c r="S74" s="126"/>
      <c r="T74" s="126">
        <v>0.25</v>
      </c>
      <c r="U74" s="126"/>
      <c r="V74" s="126"/>
      <c r="W74" s="126">
        <v>0.25</v>
      </c>
      <c r="X74" s="126"/>
      <c r="Y74" s="126"/>
      <c r="Z74" s="126"/>
      <c r="AA74" s="126"/>
      <c r="AB74" s="126"/>
      <c r="AC74" s="127"/>
      <c r="AD74" s="182"/>
      <c r="AE74" s="413"/>
      <c r="AF74" s="414"/>
      <c r="AG74" s="415"/>
      <c r="AH74" s="413"/>
      <c r="AI74" s="414"/>
      <c r="AJ74" s="415"/>
      <c r="AK74" s="413"/>
      <c r="AL74" s="414"/>
      <c r="AM74" s="415"/>
      <c r="AN74" s="413"/>
      <c r="AO74" s="414"/>
      <c r="AP74" s="415"/>
    </row>
    <row r="75" spans="1:42" ht="108" customHeight="1">
      <c r="A75" s="519">
        <v>33</v>
      </c>
      <c r="B75" s="519" t="s">
        <v>110</v>
      </c>
      <c r="C75" s="519" t="s">
        <v>243</v>
      </c>
      <c r="D75" s="519" t="s">
        <v>112</v>
      </c>
      <c r="E75" s="519" t="s">
        <v>113</v>
      </c>
      <c r="F75" s="525" t="s">
        <v>141</v>
      </c>
      <c r="G75" s="519" t="s">
        <v>157</v>
      </c>
      <c r="H75" s="519" t="s">
        <v>244</v>
      </c>
      <c r="I75" s="519" t="s">
        <v>245</v>
      </c>
      <c r="J75" s="519" t="s">
        <v>246</v>
      </c>
      <c r="K75" s="519" t="s">
        <v>81</v>
      </c>
      <c r="L75" s="519" t="s">
        <v>82</v>
      </c>
      <c r="M75" s="521">
        <v>44713</v>
      </c>
      <c r="N75" s="521">
        <v>44926</v>
      </c>
      <c r="O75" s="116" t="s">
        <v>83</v>
      </c>
      <c r="P75" s="117">
        <f>15%/33</f>
        <v>4.5454545454545452E-3</v>
      </c>
      <c r="Q75" s="118">
        <f t="shared" si="0"/>
        <v>1</v>
      </c>
      <c r="R75" s="122"/>
      <c r="S75" s="123"/>
      <c r="T75" s="123"/>
      <c r="U75" s="123"/>
      <c r="V75" s="124"/>
      <c r="W75" s="123"/>
      <c r="X75" s="124"/>
      <c r="Y75" s="123"/>
      <c r="Z75" s="124">
        <v>0.5</v>
      </c>
      <c r="AA75" s="123"/>
      <c r="AB75" s="124"/>
      <c r="AC75" s="128">
        <v>0.5</v>
      </c>
      <c r="AD75" s="181"/>
      <c r="AE75" s="410" t="s">
        <v>84</v>
      </c>
      <c r="AF75" s="411"/>
      <c r="AG75" s="412"/>
      <c r="AH75" s="410"/>
      <c r="AI75" s="411"/>
      <c r="AJ75" s="412"/>
      <c r="AK75" s="410"/>
      <c r="AL75" s="411"/>
      <c r="AM75" s="412"/>
      <c r="AN75" s="410"/>
      <c r="AO75" s="411"/>
      <c r="AP75" s="412"/>
    </row>
    <row r="76" spans="1:42" ht="108" customHeight="1" thickBot="1">
      <c r="A76" s="520"/>
      <c r="B76" s="520"/>
      <c r="C76" s="520"/>
      <c r="D76" s="520"/>
      <c r="E76" s="520"/>
      <c r="F76" s="526"/>
      <c r="G76" s="520"/>
      <c r="H76" s="520"/>
      <c r="I76" s="520"/>
      <c r="J76" s="520"/>
      <c r="K76" s="520"/>
      <c r="L76" s="520"/>
      <c r="M76" s="522"/>
      <c r="N76" s="522"/>
      <c r="O76" s="119" t="s">
        <v>85</v>
      </c>
      <c r="P76" s="120">
        <f>Q76*P75</f>
        <v>0</v>
      </c>
      <c r="Q76" s="121">
        <f t="shared" si="0"/>
        <v>0</v>
      </c>
      <c r="R76" s="125"/>
      <c r="S76" s="126"/>
      <c r="T76" s="126"/>
      <c r="U76" s="126"/>
      <c r="V76" s="126"/>
      <c r="W76" s="126"/>
      <c r="X76" s="126"/>
      <c r="Y76" s="126"/>
      <c r="Z76" s="126"/>
      <c r="AA76" s="126"/>
      <c r="AB76" s="126"/>
      <c r="AC76" s="127"/>
      <c r="AD76" s="182"/>
      <c r="AE76" s="413"/>
      <c r="AF76" s="414"/>
      <c r="AG76" s="415"/>
      <c r="AH76" s="413"/>
      <c r="AI76" s="414"/>
      <c r="AJ76" s="415"/>
      <c r="AK76" s="413"/>
      <c r="AL76" s="414"/>
      <c r="AM76" s="415"/>
      <c r="AN76" s="413"/>
      <c r="AO76" s="414"/>
      <c r="AP76" s="415"/>
    </row>
    <row r="77" spans="1:42" ht="182.1" customHeight="1">
      <c r="A77" s="519">
        <v>34</v>
      </c>
      <c r="B77" s="519" t="s">
        <v>132</v>
      </c>
      <c r="C77" s="519" t="s">
        <v>125</v>
      </c>
      <c r="D77" s="519" t="s">
        <v>206</v>
      </c>
      <c r="E77" s="519" t="s">
        <v>207</v>
      </c>
      <c r="F77" s="525" t="s">
        <v>141</v>
      </c>
      <c r="G77" s="519" t="s">
        <v>247</v>
      </c>
      <c r="H77" s="519" t="s">
        <v>248</v>
      </c>
      <c r="I77" s="519" t="s">
        <v>249</v>
      </c>
      <c r="J77" s="519" t="s">
        <v>250</v>
      </c>
      <c r="K77" s="519" t="s">
        <v>81</v>
      </c>
      <c r="L77" s="519" t="s">
        <v>82</v>
      </c>
      <c r="M77" s="521">
        <v>44562</v>
      </c>
      <c r="N77" s="521">
        <v>44926</v>
      </c>
      <c r="O77" s="116" t="s">
        <v>83</v>
      </c>
      <c r="P77" s="117">
        <f>15%/33</f>
        <v>4.5454545454545452E-3</v>
      </c>
      <c r="Q77" s="118">
        <f t="shared" si="0"/>
        <v>1</v>
      </c>
      <c r="R77" s="122"/>
      <c r="S77" s="123"/>
      <c r="T77" s="123"/>
      <c r="U77" s="123"/>
      <c r="V77" s="124"/>
      <c r="W77" s="123"/>
      <c r="X77" s="124"/>
      <c r="Y77" s="123"/>
      <c r="Z77" s="124"/>
      <c r="AA77" s="123"/>
      <c r="AB77" s="124"/>
      <c r="AC77" s="128">
        <v>1</v>
      </c>
      <c r="AD77" s="181"/>
      <c r="AE77" s="509" t="s">
        <v>251</v>
      </c>
      <c r="AF77" s="510"/>
      <c r="AG77" s="511"/>
      <c r="AH77" s="410"/>
      <c r="AI77" s="411"/>
      <c r="AJ77" s="412"/>
      <c r="AK77" s="410"/>
      <c r="AL77" s="411"/>
      <c r="AM77" s="412"/>
      <c r="AN77" s="410"/>
      <c r="AO77" s="411"/>
      <c r="AP77" s="412"/>
    </row>
    <row r="78" spans="1:42" ht="182.1" customHeight="1" thickBot="1">
      <c r="A78" s="520"/>
      <c r="B78" s="520"/>
      <c r="C78" s="520"/>
      <c r="D78" s="520"/>
      <c r="E78" s="520"/>
      <c r="F78" s="526"/>
      <c r="G78" s="520"/>
      <c r="H78" s="520"/>
      <c r="I78" s="520"/>
      <c r="J78" s="520"/>
      <c r="K78" s="520"/>
      <c r="L78" s="520"/>
      <c r="M78" s="522"/>
      <c r="N78" s="522"/>
      <c r="O78" s="119" t="s">
        <v>85</v>
      </c>
      <c r="P78" s="120">
        <f>Q78*P77</f>
        <v>0</v>
      </c>
      <c r="Q78" s="121">
        <f t="shared" si="0"/>
        <v>0</v>
      </c>
      <c r="R78" s="125"/>
      <c r="S78" s="126"/>
      <c r="T78" s="126"/>
      <c r="U78" s="126"/>
      <c r="V78" s="126"/>
      <c r="W78" s="126"/>
      <c r="X78" s="126"/>
      <c r="Y78" s="126"/>
      <c r="Z78" s="126"/>
      <c r="AA78" s="126"/>
      <c r="AB78" s="126"/>
      <c r="AC78" s="127"/>
      <c r="AD78" s="182"/>
      <c r="AE78" s="512"/>
      <c r="AF78" s="513"/>
      <c r="AG78" s="514"/>
      <c r="AH78" s="413"/>
      <c r="AI78" s="414"/>
      <c r="AJ78" s="415"/>
      <c r="AK78" s="413"/>
      <c r="AL78" s="414"/>
      <c r="AM78" s="415"/>
      <c r="AN78" s="413"/>
      <c r="AO78" s="414"/>
      <c r="AP78" s="415"/>
    </row>
    <row r="79" spans="1:42" ht="182.1" customHeight="1">
      <c r="A79" s="519">
        <v>35</v>
      </c>
      <c r="B79" s="519" t="s">
        <v>132</v>
      </c>
      <c r="C79" s="519" t="s">
        <v>125</v>
      </c>
      <c r="D79" s="519" t="s">
        <v>206</v>
      </c>
      <c r="E79" s="519" t="s">
        <v>207</v>
      </c>
      <c r="F79" s="525" t="s">
        <v>141</v>
      </c>
      <c r="G79" s="519" t="s">
        <v>247</v>
      </c>
      <c r="H79" s="519" t="s">
        <v>248</v>
      </c>
      <c r="I79" s="519" t="s">
        <v>252</v>
      </c>
      <c r="J79" s="519" t="s">
        <v>253</v>
      </c>
      <c r="K79" s="519" t="s">
        <v>81</v>
      </c>
      <c r="L79" s="519" t="s">
        <v>82</v>
      </c>
      <c r="M79" s="521">
        <v>44562</v>
      </c>
      <c r="N79" s="521">
        <v>44926</v>
      </c>
      <c r="O79" s="116" t="s">
        <v>83</v>
      </c>
      <c r="P79" s="117">
        <f>15%/33</f>
        <v>4.5454545454545452E-3</v>
      </c>
      <c r="Q79" s="118">
        <f t="shared" ref="Q79:Q94" si="3">SUM(R79:AC79)</f>
        <v>1</v>
      </c>
      <c r="R79" s="122"/>
      <c r="S79" s="123"/>
      <c r="T79" s="123"/>
      <c r="U79" s="123"/>
      <c r="V79" s="124"/>
      <c r="W79" s="123"/>
      <c r="X79" s="124"/>
      <c r="Y79" s="123"/>
      <c r="Z79" s="124"/>
      <c r="AA79" s="123"/>
      <c r="AB79" s="124"/>
      <c r="AC79" s="128">
        <v>1</v>
      </c>
      <c r="AD79" s="181"/>
      <c r="AE79" s="410" t="s">
        <v>254</v>
      </c>
      <c r="AF79" s="411"/>
      <c r="AG79" s="412"/>
      <c r="AH79" s="410"/>
      <c r="AI79" s="411"/>
      <c r="AJ79" s="412"/>
      <c r="AK79" s="410"/>
      <c r="AL79" s="411"/>
      <c r="AM79" s="412"/>
      <c r="AN79" s="410"/>
      <c r="AO79" s="411"/>
      <c r="AP79" s="412"/>
    </row>
    <row r="80" spans="1:42" ht="182.1" customHeight="1" thickBot="1">
      <c r="A80" s="520"/>
      <c r="B80" s="520"/>
      <c r="C80" s="520"/>
      <c r="D80" s="520"/>
      <c r="E80" s="520"/>
      <c r="F80" s="526"/>
      <c r="G80" s="520"/>
      <c r="H80" s="520"/>
      <c r="I80" s="520"/>
      <c r="J80" s="520"/>
      <c r="K80" s="520"/>
      <c r="L80" s="520"/>
      <c r="M80" s="522"/>
      <c r="N80" s="522"/>
      <c r="O80" s="119" t="s">
        <v>85</v>
      </c>
      <c r="P80" s="120">
        <f>Q80*P79</f>
        <v>0</v>
      </c>
      <c r="Q80" s="121">
        <f t="shared" si="3"/>
        <v>0</v>
      </c>
      <c r="R80" s="125"/>
      <c r="S80" s="126"/>
      <c r="T80" s="126"/>
      <c r="U80" s="126"/>
      <c r="V80" s="126"/>
      <c r="W80" s="126"/>
      <c r="X80" s="126"/>
      <c r="Y80" s="126"/>
      <c r="Z80" s="126"/>
      <c r="AA80" s="126"/>
      <c r="AB80" s="126"/>
      <c r="AC80" s="127"/>
      <c r="AD80" s="182"/>
      <c r="AE80" s="413"/>
      <c r="AF80" s="414"/>
      <c r="AG80" s="415"/>
      <c r="AH80" s="413"/>
      <c r="AI80" s="414"/>
      <c r="AJ80" s="415"/>
      <c r="AK80" s="413"/>
      <c r="AL80" s="414"/>
      <c r="AM80" s="415"/>
      <c r="AN80" s="413"/>
      <c r="AO80" s="414"/>
      <c r="AP80" s="415"/>
    </row>
    <row r="81" spans="1:42" ht="182.1" customHeight="1">
      <c r="A81" s="519">
        <v>36</v>
      </c>
      <c r="B81" s="519" t="s">
        <v>132</v>
      </c>
      <c r="C81" s="519" t="s">
        <v>125</v>
      </c>
      <c r="D81" s="519" t="s">
        <v>206</v>
      </c>
      <c r="E81" s="519" t="s">
        <v>207</v>
      </c>
      <c r="F81" s="525" t="s">
        <v>141</v>
      </c>
      <c r="G81" s="519" t="s">
        <v>247</v>
      </c>
      <c r="H81" s="519" t="s">
        <v>248</v>
      </c>
      <c r="I81" s="519" t="s">
        <v>255</v>
      </c>
      <c r="J81" s="519" t="s">
        <v>256</v>
      </c>
      <c r="K81" s="519" t="s">
        <v>81</v>
      </c>
      <c r="L81" s="519" t="s">
        <v>82</v>
      </c>
      <c r="M81" s="521">
        <v>44562</v>
      </c>
      <c r="N81" s="521">
        <v>44926</v>
      </c>
      <c r="O81" s="116" t="s">
        <v>83</v>
      </c>
      <c r="P81" s="117">
        <f>15%/33</f>
        <v>4.5454545454545452E-3</v>
      </c>
      <c r="Q81" s="118">
        <f t="shared" si="3"/>
        <v>1</v>
      </c>
      <c r="R81" s="122"/>
      <c r="S81" s="123"/>
      <c r="T81" s="123"/>
      <c r="U81" s="123"/>
      <c r="V81" s="124"/>
      <c r="W81" s="123"/>
      <c r="X81" s="124"/>
      <c r="Y81" s="123"/>
      <c r="Z81" s="124"/>
      <c r="AA81" s="123"/>
      <c r="AB81" s="124"/>
      <c r="AC81" s="128">
        <v>1</v>
      </c>
      <c r="AD81" s="181"/>
      <c r="AE81" s="509" t="s">
        <v>257</v>
      </c>
      <c r="AF81" s="510"/>
      <c r="AG81" s="511"/>
      <c r="AH81" s="410"/>
      <c r="AI81" s="411"/>
      <c r="AJ81" s="412"/>
      <c r="AK81" s="410"/>
      <c r="AL81" s="411"/>
      <c r="AM81" s="412"/>
      <c r="AN81" s="410"/>
      <c r="AO81" s="411"/>
      <c r="AP81" s="412"/>
    </row>
    <row r="82" spans="1:42" ht="182.1" customHeight="1" thickBot="1">
      <c r="A82" s="520"/>
      <c r="B82" s="520"/>
      <c r="C82" s="520"/>
      <c r="D82" s="520"/>
      <c r="E82" s="520"/>
      <c r="F82" s="526"/>
      <c r="G82" s="520"/>
      <c r="H82" s="520"/>
      <c r="I82" s="520"/>
      <c r="J82" s="520"/>
      <c r="K82" s="520"/>
      <c r="L82" s="520"/>
      <c r="M82" s="522"/>
      <c r="N82" s="522"/>
      <c r="O82" s="119" t="s">
        <v>85</v>
      </c>
      <c r="P82" s="120">
        <f>Q82*P81</f>
        <v>0</v>
      </c>
      <c r="Q82" s="121">
        <f t="shared" si="3"/>
        <v>0</v>
      </c>
      <c r="R82" s="125"/>
      <c r="S82" s="126"/>
      <c r="T82" s="126"/>
      <c r="U82" s="126"/>
      <c r="V82" s="126"/>
      <c r="W82" s="126"/>
      <c r="X82" s="126"/>
      <c r="Y82" s="126"/>
      <c r="Z82" s="126"/>
      <c r="AA82" s="126"/>
      <c r="AB82" s="126"/>
      <c r="AC82" s="127"/>
      <c r="AD82" s="182"/>
      <c r="AE82" s="512"/>
      <c r="AF82" s="513"/>
      <c r="AG82" s="514"/>
      <c r="AH82" s="413"/>
      <c r="AI82" s="414"/>
      <c r="AJ82" s="415"/>
      <c r="AK82" s="413"/>
      <c r="AL82" s="414"/>
      <c r="AM82" s="415"/>
      <c r="AN82" s="413"/>
      <c r="AO82" s="414"/>
      <c r="AP82" s="415"/>
    </row>
    <row r="83" spans="1:42" ht="182.1" customHeight="1">
      <c r="A83" s="519">
        <v>37</v>
      </c>
      <c r="B83" s="519" t="s">
        <v>132</v>
      </c>
      <c r="C83" s="519" t="s">
        <v>125</v>
      </c>
      <c r="D83" s="519" t="s">
        <v>206</v>
      </c>
      <c r="E83" s="519" t="s">
        <v>207</v>
      </c>
      <c r="F83" s="525" t="s">
        <v>141</v>
      </c>
      <c r="G83" s="519" t="s">
        <v>258</v>
      </c>
      <c r="H83" s="519" t="s">
        <v>248</v>
      </c>
      <c r="I83" s="519" t="s">
        <v>259</v>
      </c>
      <c r="J83" s="519" t="s">
        <v>260</v>
      </c>
      <c r="K83" s="519" t="s">
        <v>81</v>
      </c>
      <c r="L83" s="519" t="s">
        <v>82</v>
      </c>
      <c r="M83" s="521">
        <v>44562</v>
      </c>
      <c r="N83" s="521">
        <v>44926</v>
      </c>
      <c r="O83" s="116" t="s">
        <v>83</v>
      </c>
      <c r="P83" s="117">
        <f>15%/33</f>
        <v>4.5454545454545452E-3</v>
      </c>
      <c r="Q83" s="118">
        <f t="shared" si="3"/>
        <v>1</v>
      </c>
      <c r="R83" s="122"/>
      <c r="S83" s="123"/>
      <c r="T83" s="123"/>
      <c r="U83" s="123"/>
      <c r="V83" s="124"/>
      <c r="W83" s="123"/>
      <c r="X83" s="124"/>
      <c r="Y83" s="123"/>
      <c r="Z83" s="124"/>
      <c r="AA83" s="123"/>
      <c r="AB83" s="124"/>
      <c r="AC83" s="128">
        <v>1</v>
      </c>
      <c r="AD83" s="181"/>
      <c r="AE83" s="410" t="s">
        <v>261</v>
      </c>
      <c r="AF83" s="411"/>
      <c r="AG83" s="412"/>
      <c r="AH83" s="410" t="s">
        <v>262</v>
      </c>
      <c r="AI83" s="411"/>
      <c r="AJ83" s="412"/>
      <c r="AK83" s="410"/>
      <c r="AL83" s="411"/>
      <c r="AM83" s="412"/>
      <c r="AN83" s="410"/>
      <c r="AO83" s="411"/>
      <c r="AP83" s="412"/>
    </row>
    <row r="84" spans="1:42" ht="182.1" customHeight="1" thickBot="1">
      <c r="A84" s="520"/>
      <c r="B84" s="520"/>
      <c r="C84" s="520"/>
      <c r="D84" s="520"/>
      <c r="E84" s="520"/>
      <c r="F84" s="526"/>
      <c r="G84" s="520"/>
      <c r="H84" s="520"/>
      <c r="I84" s="520"/>
      <c r="J84" s="520"/>
      <c r="K84" s="520"/>
      <c r="L84" s="520"/>
      <c r="M84" s="522"/>
      <c r="N84" s="522"/>
      <c r="O84" s="119" t="s">
        <v>85</v>
      </c>
      <c r="P84" s="120">
        <v>5.0000000000000001E-3</v>
      </c>
      <c r="Q84" s="121">
        <v>1</v>
      </c>
      <c r="R84" s="125"/>
      <c r="S84" s="126"/>
      <c r="T84" s="126"/>
      <c r="U84" s="126"/>
      <c r="V84" s="126"/>
      <c r="W84" s="126"/>
      <c r="X84" s="126"/>
      <c r="Y84" s="126"/>
      <c r="Z84" s="126"/>
      <c r="AA84" s="126"/>
      <c r="AB84" s="126"/>
      <c r="AC84" s="127"/>
      <c r="AD84" s="182"/>
      <c r="AE84" s="413"/>
      <c r="AF84" s="414"/>
      <c r="AG84" s="415"/>
      <c r="AH84" s="413"/>
      <c r="AI84" s="414"/>
      <c r="AJ84" s="415"/>
      <c r="AK84" s="413"/>
      <c r="AL84" s="414"/>
      <c r="AM84" s="415"/>
      <c r="AN84" s="413"/>
      <c r="AO84" s="414"/>
      <c r="AP84" s="415"/>
    </row>
    <row r="85" spans="1:42" ht="182.1" customHeight="1">
      <c r="A85" s="519">
        <v>38</v>
      </c>
      <c r="B85" s="519" t="s">
        <v>132</v>
      </c>
      <c r="C85" s="519" t="s">
        <v>125</v>
      </c>
      <c r="D85" s="519" t="s">
        <v>206</v>
      </c>
      <c r="E85" s="519" t="s">
        <v>207</v>
      </c>
      <c r="F85" s="525" t="s">
        <v>141</v>
      </c>
      <c r="G85" s="519" t="s">
        <v>247</v>
      </c>
      <c r="H85" s="519" t="s">
        <v>248</v>
      </c>
      <c r="I85" s="519" t="s">
        <v>263</v>
      </c>
      <c r="J85" s="519" t="s">
        <v>264</v>
      </c>
      <c r="K85" s="519" t="s">
        <v>81</v>
      </c>
      <c r="L85" s="519" t="s">
        <v>82</v>
      </c>
      <c r="M85" s="521">
        <v>44562</v>
      </c>
      <c r="N85" s="521">
        <v>44926</v>
      </c>
      <c r="O85" s="116" t="s">
        <v>83</v>
      </c>
      <c r="P85" s="117">
        <f>15%/33</f>
        <v>4.5454545454545452E-3</v>
      </c>
      <c r="Q85" s="118">
        <f t="shared" si="3"/>
        <v>1</v>
      </c>
      <c r="R85" s="122"/>
      <c r="S85" s="123"/>
      <c r="T85" s="123"/>
      <c r="U85" s="123"/>
      <c r="V85" s="124"/>
      <c r="W85" s="123"/>
      <c r="X85" s="124"/>
      <c r="Y85" s="123"/>
      <c r="Z85" s="124"/>
      <c r="AA85" s="123"/>
      <c r="AB85" s="124"/>
      <c r="AC85" s="128">
        <v>1</v>
      </c>
      <c r="AD85" s="181"/>
      <c r="AE85" s="410" t="s">
        <v>265</v>
      </c>
      <c r="AF85" s="411"/>
      <c r="AG85" s="412"/>
      <c r="AH85" s="410"/>
      <c r="AI85" s="411"/>
      <c r="AJ85" s="412"/>
      <c r="AK85" s="410"/>
      <c r="AL85" s="411"/>
      <c r="AM85" s="412"/>
      <c r="AN85" s="410"/>
      <c r="AO85" s="411"/>
      <c r="AP85" s="412"/>
    </row>
    <row r="86" spans="1:42" ht="182.1" customHeight="1" thickBot="1">
      <c r="A86" s="520"/>
      <c r="B86" s="520"/>
      <c r="C86" s="520"/>
      <c r="D86" s="520"/>
      <c r="E86" s="520"/>
      <c r="F86" s="526"/>
      <c r="G86" s="520"/>
      <c r="H86" s="520"/>
      <c r="I86" s="520"/>
      <c r="J86" s="520"/>
      <c r="K86" s="520"/>
      <c r="L86" s="520"/>
      <c r="M86" s="522"/>
      <c r="N86" s="522"/>
      <c r="O86" s="119" t="s">
        <v>85</v>
      </c>
      <c r="P86" s="120">
        <f>Q86*P85</f>
        <v>0</v>
      </c>
      <c r="Q86" s="121">
        <f t="shared" si="3"/>
        <v>0</v>
      </c>
      <c r="R86" s="125"/>
      <c r="S86" s="126"/>
      <c r="T86" s="126"/>
      <c r="U86" s="126"/>
      <c r="V86" s="126"/>
      <c r="W86" s="126"/>
      <c r="X86" s="126"/>
      <c r="Y86" s="126"/>
      <c r="Z86" s="126"/>
      <c r="AA86" s="126"/>
      <c r="AB86" s="126"/>
      <c r="AC86" s="127"/>
      <c r="AD86" s="182"/>
      <c r="AE86" s="413"/>
      <c r="AF86" s="414"/>
      <c r="AG86" s="415"/>
      <c r="AH86" s="413"/>
      <c r="AI86" s="414"/>
      <c r="AJ86" s="415"/>
      <c r="AK86" s="413"/>
      <c r="AL86" s="414"/>
      <c r="AM86" s="415"/>
      <c r="AN86" s="413"/>
      <c r="AO86" s="414"/>
      <c r="AP86" s="415"/>
    </row>
    <row r="87" spans="1:42" ht="182.1" customHeight="1">
      <c r="A87" s="519">
        <v>39</v>
      </c>
      <c r="B87" s="519" t="s">
        <v>110</v>
      </c>
      <c r="C87" s="519" t="s">
        <v>243</v>
      </c>
      <c r="D87" s="519" t="s">
        <v>206</v>
      </c>
      <c r="E87" s="519" t="s">
        <v>207</v>
      </c>
      <c r="F87" s="525" t="s">
        <v>141</v>
      </c>
      <c r="G87" s="519" t="s">
        <v>266</v>
      </c>
      <c r="H87" s="519" t="s">
        <v>267</v>
      </c>
      <c r="I87" s="519" t="s">
        <v>267</v>
      </c>
      <c r="J87" s="519" t="s">
        <v>268</v>
      </c>
      <c r="K87" s="519" t="s">
        <v>81</v>
      </c>
      <c r="L87" s="519" t="s">
        <v>82</v>
      </c>
      <c r="M87" s="521">
        <v>44562</v>
      </c>
      <c r="N87" s="521">
        <v>44926</v>
      </c>
      <c r="O87" s="116" t="s">
        <v>83</v>
      </c>
      <c r="P87" s="117">
        <f>15%/33</f>
        <v>4.5454545454545452E-3</v>
      </c>
      <c r="Q87" s="118">
        <f t="shared" si="3"/>
        <v>1</v>
      </c>
      <c r="R87" s="122"/>
      <c r="S87" s="123"/>
      <c r="T87" s="123">
        <v>0.25</v>
      </c>
      <c r="U87" s="123"/>
      <c r="V87" s="124"/>
      <c r="W87" s="123">
        <v>0.25</v>
      </c>
      <c r="X87" s="124"/>
      <c r="Y87" s="123"/>
      <c r="Z87" s="124">
        <v>0.25</v>
      </c>
      <c r="AA87" s="123"/>
      <c r="AB87" s="124"/>
      <c r="AC87" s="128">
        <v>0.25</v>
      </c>
      <c r="AD87" s="181"/>
      <c r="AE87" s="410" t="s">
        <v>269</v>
      </c>
      <c r="AF87" s="411"/>
      <c r="AG87" s="412"/>
      <c r="AH87" s="410"/>
      <c r="AI87" s="411"/>
      <c r="AJ87" s="412"/>
      <c r="AK87" s="410"/>
      <c r="AL87" s="411"/>
      <c r="AM87" s="412"/>
      <c r="AN87" s="410"/>
      <c r="AO87" s="411"/>
      <c r="AP87" s="412"/>
    </row>
    <row r="88" spans="1:42" ht="182.1" customHeight="1" thickBot="1">
      <c r="A88" s="520"/>
      <c r="B88" s="520"/>
      <c r="C88" s="520"/>
      <c r="D88" s="520"/>
      <c r="E88" s="520"/>
      <c r="F88" s="526"/>
      <c r="G88" s="520"/>
      <c r="H88" s="520"/>
      <c r="I88" s="520"/>
      <c r="J88" s="520"/>
      <c r="K88" s="520"/>
      <c r="L88" s="520"/>
      <c r="M88" s="522"/>
      <c r="N88" s="522"/>
      <c r="O88" s="119" t="s">
        <v>85</v>
      </c>
      <c r="P88" s="120">
        <f>Q88*P87</f>
        <v>1.1363636363636363E-3</v>
      </c>
      <c r="Q88" s="121">
        <f t="shared" si="3"/>
        <v>0.25</v>
      </c>
      <c r="R88" s="125"/>
      <c r="S88" s="126"/>
      <c r="T88" s="126">
        <v>0.25</v>
      </c>
      <c r="U88" s="126"/>
      <c r="V88" s="126"/>
      <c r="W88" s="126"/>
      <c r="X88" s="126"/>
      <c r="Y88" s="126"/>
      <c r="Z88" s="126"/>
      <c r="AA88" s="126"/>
      <c r="AB88" s="126"/>
      <c r="AC88" s="127"/>
      <c r="AD88" s="182"/>
      <c r="AE88" s="413"/>
      <c r="AF88" s="414"/>
      <c r="AG88" s="415"/>
      <c r="AH88" s="413"/>
      <c r="AI88" s="414"/>
      <c r="AJ88" s="415"/>
      <c r="AK88" s="413"/>
      <c r="AL88" s="414"/>
      <c r="AM88" s="415"/>
      <c r="AN88" s="413"/>
      <c r="AO88" s="414"/>
      <c r="AP88" s="415"/>
    </row>
    <row r="89" spans="1:42" ht="182.1" customHeight="1">
      <c r="A89" s="519">
        <v>40</v>
      </c>
      <c r="B89" s="519" t="s">
        <v>132</v>
      </c>
      <c r="C89" s="519" t="s">
        <v>125</v>
      </c>
      <c r="D89" s="519" t="s">
        <v>112</v>
      </c>
      <c r="E89" s="519" t="s">
        <v>133</v>
      </c>
      <c r="F89" s="525" t="s">
        <v>141</v>
      </c>
      <c r="G89" s="519" t="s">
        <v>270</v>
      </c>
      <c r="H89" s="519" t="s">
        <v>271</v>
      </c>
      <c r="I89" s="519" t="s">
        <v>272</v>
      </c>
      <c r="J89" s="519" t="s">
        <v>273</v>
      </c>
      <c r="K89" s="519" t="s">
        <v>81</v>
      </c>
      <c r="L89" s="519" t="s">
        <v>82</v>
      </c>
      <c r="M89" s="521">
        <v>44562</v>
      </c>
      <c r="N89" s="521">
        <v>44926</v>
      </c>
      <c r="O89" s="116" t="s">
        <v>83</v>
      </c>
      <c r="P89" s="117">
        <f>15%/33</f>
        <v>4.5454545454545452E-3</v>
      </c>
      <c r="Q89" s="118">
        <f t="shared" si="3"/>
        <v>1</v>
      </c>
      <c r="R89" s="122"/>
      <c r="S89" s="123"/>
      <c r="T89" s="123">
        <v>0.25</v>
      </c>
      <c r="U89" s="123"/>
      <c r="V89" s="124"/>
      <c r="W89" s="123">
        <v>0.25</v>
      </c>
      <c r="X89" s="124"/>
      <c r="Y89" s="123"/>
      <c r="Z89" s="124">
        <v>0.25</v>
      </c>
      <c r="AA89" s="123"/>
      <c r="AB89" s="124"/>
      <c r="AC89" s="128">
        <v>0.25</v>
      </c>
      <c r="AD89" s="181"/>
      <c r="AE89" s="410"/>
      <c r="AF89" s="411"/>
      <c r="AG89" s="412"/>
      <c r="AH89" s="410"/>
      <c r="AI89" s="411"/>
      <c r="AJ89" s="412"/>
      <c r="AK89" s="410"/>
      <c r="AL89" s="411"/>
      <c r="AM89" s="412"/>
      <c r="AN89" s="410"/>
      <c r="AO89" s="411"/>
      <c r="AP89" s="412"/>
    </row>
    <row r="90" spans="1:42" ht="182.1" customHeight="1" thickBot="1">
      <c r="A90" s="520"/>
      <c r="B90" s="520"/>
      <c r="C90" s="520"/>
      <c r="D90" s="520"/>
      <c r="E90" s="520"/>
      <c r="F90" s="526"/>
      <c r="G90" s="520"/>
      <c r="H90" s="520"/>
      <c r="I90" s="520"/>
      <c r="J90" s="520"/>
      <c r="K90" s="520"/>
      <c r="L90" s="520"/>
      <c r="M90" s="522"/>
      <c r="N90" s="522"/>
      <c r="O90" s="119" t="s">
        <v>85</v>
      </c>
      <c r="P90" s="120">
        <f>Q90*P89</f>
        <v>0</v>
      </c>
      <c r="Q90" s="121">
        <f t="shared" si="3"/>
        <v>0</v>
      </c>
      <c r="R90" s="125"/>
      <c r="S90" s="126"/>
      <c r="T90" s="126"/>
      <c r="U90" s="126"/>
      <c r="V90" s="126"/>
      <c r="W90" s="126"/>
      <c r="X90" s="126"/>
      <c r="Y90" s="126"/>
      <c r="Z90" s="126"/>
      <c r="AA90" s="126"/>
      <c r="AB90" s="126"/>
      <c r="AC90" s="127"/>
      <c r="AD90" s="182"/>
      <c r="AE90" s="413"/>
      <c r="AF90" s="414"/>
      <c r="AG90" s="415"/>
      <c r="AH90" s="413"/>
      <c r="AI90" s="414"/>
      <c r="AJ90" s="415"/>
      <c r="AK90" s="413"/>
      <c r="AL90" s="414"/>
      <c r="AM90" s="415"/>
      <c r="AN90" s="413"/>
      <c r="AO90" s="414"/>
      <c r="AP90" s="415"/>
    </row>
    <row r="91" spans="1:42" ht="182.1" customHeight="1">
      <c r="A91" s="519">
        <v>41</v>
      </c>
      <c r="B91" s="519" t="s">
        <v>132</v>
      </c>
      <c r="C91" s="519" t="s">
        <v>125</v>
      </c>
      <c r="D91" s="519" t="s">
        <v>274</v>
      </c>
      <c r="E91" s="519" t="s">
        <v>274</v>
      </c>
      <c r="F91" s="525" t="s">
        <v>141</v>
      </c>
      <c r="G91" s="519" t="s">
        <v>90</v>
      </c>
      <c r="H91" s="519" t="s">
        <v>275</v>
      </c>
      <c r="I91" s="519" t="s">
        <v>276</v>
      </c>
      <c r="J91" s="519" t="s">
        <v>185</v>
      </c>
      <c r="K91" s="519" t="s">
        <v>81</v>
      </c>
      <c r="L91" s="519" t="s">
        <v>82</v>
      </c>
      <c r="M91" s="521">
        <v>44713</v>
      </c>
      <c r="N91" s="521">
        <v>44926</v>
      </c>
      <c r="O91" s="116" t="s">
        <v>83</v>
      </c>
      <c r="P91" s="117">
        <f>15%/33</f>
        <v>4.5454545454545452E-3</v>
      </c>
      <c r="Q91" s="118">
        <f t="shared" si="3"/>
        <v>1</v>
      </c>
      <c r="R91" s="122"/>
      <c r="S91" s="123"/>
      <c r="T91" s="123"/>
      <c r="U91" s="123"/>
      <c r="V91" s="124"/>
      <c r="W91" s="123">
        <f>(1/3)</f>
        <v>0.33333333333333331</v>
      </c>
      <c r="X91" s="124"/>
      <c r="Y91" s="123"/>
      <c r="Z91" s="123">
        <f>(1/3)</f>
        <v>0.33333333333333331</v>
      </c>
      <c r="AA91" s="123"/>
      <c r="AB91" s="124"/>
      <c r="AC91" s="123">
        <f>(1/3)</f>
        <v>0.33333333333333331</v>
      </c>
      <c r="AD91" s="181"/>
      <c r="AE91" s="410" t="s">
        <v>277</v>
      </c>
      <c r="AF91" s="411"/>
      <c r="AG91" s="412"/>
      <c r="AH91" s="410"/>
      <c r="AI91" s="411"/>
      <c r="AJ91" s="412"/>
      <c r="AK91" s="410"/>
      <c r="AL91" s="411"/>
      <c r="AM91" s="412"/>
      <c r="AN91" s="410"/>
      <c r="AO91" s="411"/>
      <c r="AP91" s="412"/>
    </row>
    <row r="92" spans="1:42" ht="182.1" customHeight="1" thickBot="1">
      <c r="A92" s="520"/>
      <c r="B92" s="520"/>
      <c r="C92" s="520"/>
      <c r="D92" s="520"/>
      <c r="E92" s="520"/>
      <c r="F92" s="526"/>
      <c r="G92" s="520"/>
      <c r="H92" s="520"/>
      <c r="I92" s="520"/>
      <c r="J92" s="520"/>
      <c r="K92" s="520"/>
      <c r="L92" s="520"/>
      <c r="M92" s="522"/>
      <c r="N92" s="522"/>
      <c r="O92" s="119" t="s">
        <v>85</v>
      </c>
      <c r="P92" s="120">
        <f>Q92*P91</f>
        <v>0</v>
      </c>
      <c r="Q92" s="121">
        <f t="shared" si="3"/>
        <v>0</v>
      </c>
      <c r="R92" s="125">
        <v>0</v>
      </c>
      <c r="S92" s="126">
        <v>0</v>
      </c>
      <c r="T92" s="126">
        <v>0</v>
      </c>
      <c r="U92" s="126"/>
      <c r="V92" s="126"/>
      <c r="W92" s="126"/>
      <c r="X92" s="126"/>
      <c r="Y92" s="126"/>
      <c r="Z92" s="126"/>
      <c r="AA92" s="126"/>
      <c r="AB92" s="126"/>
      <c r="AC92" s="127"/>
      <c r="AD92" s="182"/>
      <c r="AE92" s="413"/>
      <c r="AF92" s="414"/>
      <c r="AG92" s="415"/>
      <c r="AH92" s="413"/>
      <c r="AI92" s="414"/>
      <c r="AJ92" s="415"/>
      <c r="AK92" s="413"/>
      <c r="AL92" s="414"/>
      <c r="AM92" s="415"/>
      <c r="AN92" s="413"/>
      <c r="AO92" s="414"/>
      <c r="AP92" s="415"/>
    </row>
    <row r="93" spans="1:42" ht="120.6" customHeight="1">
      <c r="A93" s="519">
        <v>42</v>
      </c>
      <c r="B93" s="519" t="s">
        <v>132</v>
      </c>
      <c r="C93" s="519" t="s">
        <v>125</v>
      </c>
      <c r="D93" s="519" t="s">
        <v>112</v>
      </c>
      <c r="E93" s="519" t="s">
        <v>113</v>
      </c>
      <c r="F93" s="525" t="s">
        <v>141</v>
      </c>
      <c r="G93" s="519" t="s">
        <v>278</v>
      </c>
      <c r="H93" s="519" t="s">
        <v>279</v>
      </c>
      <c r="I93" s="519" t="s">
        <v>280</v>
      </c>
      <c r="J93" s="519" t="s">
        <v>246</v>
      </c>
      <c r="K93" s="519" t="s">
        <v>81</v>
      </c>
      <c r="L93" s="519" t="s">
        <v>82</v>
      </c>
      <c r="M93" s="521">
        <v>44562</v>
      </c>
      <c r="N93" s="521">
        <v>44926</v>
      </c>
      <c r="O93" s="116" t="s">
        <v>83</v>
      </c>
      <c r="P93" s="117">
        <f>15%/33</f>
        <v>4.5454545454545452E-3</v>
      </c>
      <c r="Q93" s="118">
        <f t="shared" si="3"/>
        <v>1</v>
      </c>
      <c r="R93" s="122"/>
      <c r="S93" s="123"/>
      <c r="T93" s="123">
        <v>0.25</v>
      </c>
      <c r="U93" s="123"/>
      <c r="V93" s="124"/>
      <c r="W93" s="123">
        <v>0.25</v>
      </c>
      <c r="X93" s="124"/>
      <c r="Y93" s="123"/>
      <c r="Z93" s="124">
        <v>0.25</v>
      </c>
      <c r="AA93" s="123"/>
      <c r="AB93" s="124"/>
      <c r="AC93" s="128">
        <v>0.25</v>
      </c>
      <c r="AD93" s="181"/>
      <c r="AE93" s="410" t="s">
        <v>281</v>
      </c>
      <c r="AF93" s="411"/>
      <c r="AG93" s="412"/>
      <c r="AH93" s="410" t="s">
        <v>282</v>
      </c>
      <c r="AI93" s="411"/>
      <c r="AJ93" s="412"/>
      <c r="AK93" s="410"/>
      <c r="AL93" s="411"/>
      <c r="AM93" s="412"/>
      <c r="AN93" s="410"/>
      <c r="AO93" s="411"/>
      <c r="AP93" s="412"/>
    </row>
    <row r="94" spans="1:42" ht="120.6" customHeight="1" thickBot="1">
      <c r="A94" s="520"/>
      <c r="B94" s="520"/>
      <c r="C94" s="520"/>
      <c r="D94" s="520"/>
      <c r="E94" s="520"/>
      <c r="F94" s="526"/>
      <c r="G94" s="520"/>
      <c r="H94" s="520"/>
      <c r="I94" s="520"/>
      <c r="J94" s="520"/>
      <c r="K94" s="520"/>
      <c r="L94" s="520"/>
      <c r="M94" s="522"/>
      <c r="N94" s="522"/>
      <c r="O94" s="119" t="s">
        <v>85</v>
      </c>
      <c r="P94" s="120">
        <f>Q94*P93</f>
        <v>2.2727272727272726E-3</v>
      </c>
      <c r="Q94" s="121">
        <f t="shared" si="3"/>
        <v>0.5</v>
      </c>
      <c r="R94" s="125"/>
      <c r="S94" s="126"/>
      <c r="T94" s="126">
        <v>0.25</v>
      </c>
      <c r="U94" s="126"/>
      <c r="V94" s="126"/>
      <c r="W94" s="126">
        <v>0.25</v>
      </c>
      <c r="X94" s="126"/>
      <c r="Y94" s="126"/>
      <c r="Z94" s="126"/>
      <c r="AA94" s="126"/>
      <c r="AB94" s="126"/>
      <c r="AC94" s="127"/>
      <c r="AD94" s="182"/>
      <c r="AE94" s="413"/>
      <c r="AF94" s="414"/>
      <c r="AG94" s="415"/>
      <c r="AH94" s="413"/>
      <c r="AI94" s="414"/>
      <c r="AJ94" s="415"/>
      <c r="AK94" s="413"/>
      <c r="AL94" s="414"/>
      <c r="AM94" s="415"/>
      <c r="AN94" s="413"/>
      <c r="AO94" s="414"/>
      <c r="AP94" s="415"/>
    </row>
    <row r="95" spans="1:42" ht="120.6" customHeight="1">
      <c r="A95" s="519">
        <v>43</v>
      </c>
      <c r="B95" s="519" t="s">
        <v>132</v>
      </c>
      <c r="C95" s="519" t="s">
        <v>125</v>
      </c>
      <c r="D95" s="519" t="s">
        <v>112</v>
      </c>
      <c r="E95" s="519" t="s">
        <v>283</v>
      </c>
      <c r="F95" s="525" t="s">
        <v>141</v>
      </c>
      <c r="G95" s="519" t="s">
        <v>232</v>
      </c>
      <c r="H95" s="519" t="s">
        <v>284</v>
      </c>
      <c r="I95" s="519" t="s">
        <v>285</v>
      </c>
      <c r="J95" s="519" t="s">
        <v>286</v>
      </c>
      <c r="K95" s="519" t="s">
        <v>287</v>
      </c>
      <c r="L95" s="519" t="s">
        <v>82</v>
      </c>
      <c r="M95" s="563">
        <v>44743</v>
      </c>
      <c r="N95" s="565">
        <v>44926</v>
      </c>
      <c r="O95" s="116" t="s">
        <v>83</v>
      </c>
      <c r="P95" s="117">
        <f>15%/33</f>
        <v>4.5454545454545452E-3</v>
      </c>
      <c r="Q95" s="118">
        <f t="shared" ref="Q95:Q96" si="4">SUM(R95:AC95)</f>
        <v>1</v>
      </c>
      <c r="R95" s="122"/>
      <c r="S95" s="123"/>
      <c r="T95" s="123"/>
      <c r="U95" s="123"/>
      <c r="V95" s="124"/>
      <c r="W95" s="123"/>
      <c r="X95" s="124"/>
      <c r="Y95" s="123"/>
      <c r="Z95" s="124"/>
      <c r="AA95" s="123"/>
      <c r="AB95" s="124"/>
      <c r="AC95" s="128">
        <v>1</v>
      </c>
      <c r="AD95" s="181"/>
      <c r="AE95" s="410"/>
      <c r="AF95" s="411"/>
      <c r="AG95" s="412"/>
      <c r="AH95" s="410"/>
      <c r="AI95" s="411"/>
      <c r="AJ95" s="412"/>
      <c r="AK95" s="410"/>
      <c r="AL95" s="411"/>
      <c r="AM95" s="412"/>
      <c r="AN95" s="410"/>
      <c r="AO95" s="411"/>
      <c r="AP95" s="412"/>
    </row>
    <row r="96" spans="1:42" ht="120.6" customHeight="1" thickBot="1">
      <c r="A96" s="520"/>
      <c r="B96" s="520"/>
      <c r="C96" s="520"/>
      <c r="D96" s="520"/>
      <c r="E96" s="520"/>
      <c r="F96" s="526"/>
      <c r="G96" s="520"/>
      <c r="H96" s="520"/>
      <c r="I96" s="520"/>
      <c r="J96" s="520"/>
      <c r="K96" s="520"/>
      <c r="L96" s="520"/>
      <c r="M96" s="564"/>
      <c r="N96" s="566"/>
      <c r="O96" s="119" t="s">
        <v>85</v>
      </c>
      <c r="P96" s="120">
        <f>Q96*P95</f>
        <v>0</v>
      </c>
      <c r="Q96" s="121">
        <f t="shared" si="4"/>
        <v>0</v>
      </c>
      <c r="R96" s="125"/>
      <c r="S96" s="126"/>
      <c r="T96" s="126"/>
      <c r="U96" s="126"/>
      <c r="V96" s="126"/>
      <c r="W96" s="126"/>
      <c r="X96" s="126"/>
      <c r="Y96" s="126"/>
      <c r="Z96" s="126"/>
      <c r="AA96" s="126"/>
      <c r="AB96" s="126"/>
      <c r="AC96" s="127"/>
      <c r="AD96" s="182"/>
      <c r="AE96" s="413"/>
      <c r="AF96" s="414"/>
      <c r="AG96" s="415"/>
      <c r="AH96" s="413"/>
      <c r="AI96" s="414"/>
      <c r="AJ96" s="415"/>
      <c r="AK96" s="413"/>
      <c r="AL96" s="414"/>
      <c r="AM96" s="415"/>
      <c r="AN96" s="413"/>
      <c r="AO96" s="414"/>
      <c r="AP96" s="415"/>
    </row>
    <row r="97" spans="1:42" ht="120.6" customHeight="1">
      <c r="A97" s="519">
        <v>44</v>
      </c>
      <c r="B97" s="519" t="s">
        <v>132</v>
      </c>
      <c r="C97" s="519" t="s">
        <v>125</v>
      </c>
      <c r="D97" s="519" t="s">
        <v>112</v>
      </c>
      <c r="E97" s="519" t="s">
        <v>113</v>
      </c>
      <c r="F97" s="525" t="s">
        <v>141</v>
      </c>
      <c r="G97" s="519" t="s">
        <v>90</v>
      </c>
      <c r="H97" s="519" t="s">
        <v>288</v>
      </c>
      <c r="I97" s="519" t="s">
        <v>289</v>
      </c>
      <c r="J97" s="519" t="s">
        <v>290</v>
      </c>
      <c r="K97" s="519" t="s">
        <v>287</v>
      </c>
      <c r="L97" s="519" t="s">
        <v>82</v>
      </c>
      <c r="M97" s="563">
        <v>44896</v>
      </c>
      <c r="N97" s="565">
        <v>44926</v>
      </c>
      <c r="O97" s="116" t="s">
        <v>83</v>
      </c>
      <c r="P97" s="117">
        <f>15%/33</f>
        <v>4.5454545454545452E-3</v>
      </c>
      <c r="Q97" s="118">
        <f t="shared" ref="Q97:Q98" si="5">SUM(R97:AC97)</f>
        <v>1</v>
      </c>
      <c r="R97" s="122"/>
      <c r="S97" s="123"/>
      <c r="T97" s="123"/>
      <c r="U97" s="123"/>
      <c r="V97" s="124"/>
      <c r="W97" s="123"/>
      <c r="X97" s="124"/>
      <c r="Y97" s="123"/>
      <c r="Z97" s="124"/>
      <c r="AA97" s="123"/>
      <c r="AB97" s="124"/>
      <c r="AC97" s="128">
        <v>1</v>
      </c>
      <c r="AD97" s="181"/>
      <c r="AE97" s="410"/>
      <c r="AF97" s="411"/>
      <c r="AG97" s="412"/>
      <c r="AH97" s="410"/>
      <c r="AI97" s="411"/>
      <c r="AJ97" s="412"/>
      <c r="AK97" s="410"/>
      <c r="AL97" s="411"/>
      <c r="AM97" s="412"/>
      <c r="AN97" s="410"/>
      <c r="AO97" s="411"/>
      <c r="AP97" s="412"/>
    </row>
    <row r="98" spans="1:42" ht="120.6" customHeight="1" thickBot="1">
      <c r="A98" s="520"/>
      <c r="B98" s="520"/>
      <c r="C98" s="520"/>
      <c r="D98" s="520"/>
      <c r="E98" s="520"/>
      <c r="F98" s="526"/>
      <c r="G98" s="520"/>
      <c r="H98" s="520"/>
      <c r="I98" s="520"/>
      <c r="J98" s="520"/>
      <c r="K98" s="520"/>
      <c r="L98" s="520"/>
      <c r="M98" s="564"/>
      <c r="N98" s="566"/>
      <c r="O98" s="119" t="s">
        <v>85</v>
      </c>
      <c r="P98" s="120">
        <f>Q98*P97</f>
        <v>0</v>
      </c>
      <c r="Q98" s="121">
        <f t="shared" si="5"/>
        <v>0</v>
      </c>
      <c r="R98" s="125"/>
      <c r="S98" s="126"/>
      <c r="T98" s="126"/>
      <c r="U98" s="126"/>
      <c r="V98" s="126"/>
      <c r="W98" s="126"/>
      <c r="X98" s="126"/>
      <c r="Y98" s="126"/>
      <c r="Z98" s="126"/>
      <c r="AA98" s="126"/>
      <c r="AB98" s="126"/>
      <c r="AC98" s="127"/>
      <c r="AD98" s="182"/>
      <c r="AE98" s="413"/>
      <c r="AF98" s="414"/>
      <c r="AG98" s="415"/>
      <c r="AH98" s="413"/>
      <c r="AI98" s="414"/>
      <c r="AJ98" s="415"/>
      <c r="AK98" s="413"/>
      <c r="AL98" s="414"/>
      <c r="AM98" s="415"/>
      <c r="AN98" s="413"/>
      <c r="AO98" s="414"/>
      <c r="AP98" s="415"/>
    </row>
    <row r="99" spans="1:42" ht="120.6" customHeight="1">
      <c r="A99" s="519">
        <v>45</v>
      </c>
      <c r="B99" s="519" t="s">
        <v>132</v>
      </c>
      <c r="C99" s="519" t="s">
        <v>125</v>
      </c>
      <c r="D99" s="519" t="s">
        <v>112</v>
      </c>
      <c r="E99" s="519" t="s">
        <v>291</v>
      </c>
      <c r="F99" s="525" t="s">
        <v>141</v>
      </c>
      <c r="G99" s="519" t="s">
        <v>77</v>
      </c>
      <c r="H99" s="519" t="s">
        <v>292</v>
      </c>
      <c r="I99" s="567" t="s">
        <v>293</v>
      </c>
      <c r="J99" s="519" t="s">
        <v>294</v>
      </c>
      <c r="K99" s="519" t="s">
        <v>287</v>
      </c>
      <c r="L99" s="519" t="s">
        <v>82</v>
      </c>
      <c r="M99" s="563">
        <v>44743</v>
      </c>
      <c r="N99" s="565">
        <v>44926</v>
      </c>
      <c r="O99" s="116" t="s">
        <v>83</v>
      </c>
      <c r="P99" s="117">
        <f>15%/33</f>
        <v>4.5454545454545452E-3</v>
      </c>
      <c r="Q99" s="118">
        <f t="shared" ref="Q99:Q100" si="6">SUM(R99:AC99)</f>
        <v>1</v>
      </c>
      <c r="R99" s="122"/>
      <c r="S99" s="123"/>
      <c r="T99" s="123"/>
      <c r="U99" s="123"/>
      <c r="V99" s="124"/>
      <c r="W99" s="123"/>
      <c r="X99" s="124"/>
      <c r="Y99" s="123"/>
      <c r="Z99" s="124"/>
      <c r="AA99" s="123"/>
      <c r="AB99" s="124"/>
      <c r="AC99" s="128">
        <v>1</v>
      </c>
      <c r="AD99" s="181"/>
      <c r="AE99" s="410"/>
      <c r="AF99" s="411"/>
      <c r="AG99" s="412"/>
      <c r="AH99" s="410"/>
      <c r="AI99" s="411"/>
      <c r="AJ99" s="412"/>
      <c r="AK99" s="410"/>
      <c r="AL99" s="411"/>
      <c r="AM99" s="412"/>
      <c r="AN99" s="410"/>
      <c r="AO99" s="411"/>
      <c r="AP99" s="412"/>
    </row>
    <row r="100" spans="1:42" ht="120.6" customHeight="1" thickBot="1">
      <c r="A100" s="520"/>
      <c r="B100" s="520"/>
      <c r="C100" s="520"/>
      <c r="D100" s="520"/>
      <c r="E100" s="520"/>
      <c r="F100" s="526"/>
      <c r="G100" s="520"/>
      <c r="H100" s="520"/>
      <c r="I100" s="568"/>
      <c r="J100" s="520"/>
      <c r="K100" s="520"/>
      <c r="L100" s="520"/>
      <c r="M100" s="564"/>
      <c r="N100" s="566"/>
      <c r="O100" s="119" t="s">
        <v>85</v>
      </c>
      <c r="P100" s="120">
        <f>Q100*P99</f>
        <v>0</v>
      </c>
      <c r="Q100" s="121">
        <f t="shared" si="6"/>
        <v>0</v>
      </c>
      <c r="R100" s="125"/>
      <c r="S100" s="126"/>
      <c r="T100" s="126"/>
      <c r="U100" s="126"/>
      <c r="V100" s="126"/>
      <c r="W100" s="126"/>
      <c r="X100" s="126"/>
      <c r="Y100" s="126"/>
      <c r="Z100" s="126"/>
      <c r="AA100" s="126"/>
      <c r="AB100" s="126"/>
      <c r="AC100" s="127"/>
      <c r="AD100" s="182"/>
      <c r="AE100" s="413"/>
      <c r="AF100" s="414"/>
      <c r="AG100" s="415"/>
      <c r="AH100" s="413"/>
      <c r="AI100" s="414"/>
      <c r="AJ100" s="415"/>
      <c r="AK100" s="413"/>
      <c r="AL100" s="414"/>
      <c r="AM100" s="415"/>
      <c r="AN100" s="413"/>
      <c r="AO100" s="414"/>
      <c r="AP100" s="415"/>
    </row>
    <row r="101" spans="1:42" ht="182.1" customHeight="1">
      <c r="A101" s="519">
        <v>46</v>
      </c>
      <c r="B101" s="519" t="s">
        <v>132</v>
      </c>
      <c r="C101" s="519" t="s">
        <v>125</v>
      </c>
      <c r="D101" s="519" t="s">
        <v>112</v>
      </c>
      <c r="E101" s="519" t="s">
        <v>291</v>
      </c>
      <c r="F101" s="529" t="s">
        <v>295</v>
      </c>
      <c r="G101" s="519" t="s">
        <v>296</v>
      </c>
      <c r="H101" s="519" t="s">
        <v>297</v>
      </c>
      <c r="I101" s="519" t="s">
        <v>298</v>
      </c>
      <c r="J101" s="519" t="s">
        <v>185</v>
      </c>
      <c r="K101" s="519" t="s">
        <v>81</v>
      </c>
      <c r="L101" s="519" t="s">
        <v>82</v>
      </c>
      <c r="M101" s="536">
        <v>44562</v>
      </c>
      <c r="N101" s="536">
        <v>44926</v>
      </c>
      <c r="O101" s="116" t="s">
        <v>83</v>
      </c>
      <c r="P101" s="117">
        <f>15%/5</f>
        <v>0.03</v>
      </c>
      <c r="Q101" s="118">
        <f>SUM(R101:AD101)</f>
        <v>1</v>
      </c>
      <c r="R101" s="122"/>
      <c r="S101" s="123"/>
      <c r="T101" s="123"/>
      <c r="U101" s="123">
        <v>0.25</v>
      </c>
      <c r="V101" s="124"/>
      <c r="W101" s="123"/>
      <c r="X101" s="124"/>
      <c r="Y101" s="123">
        <f>(3/4)/2</f>
        <v>0.375</v>
      </c>
      <c r="Z101" s="124"/>
      <c r="AA101" s="123"/>
      <c r="AB101" s="124"/>
      <c r="AC101" s="123">
        <f>(3/4)/2</f>
        <v>0.375</v>
      </c>
      <c r="AD101" s="123"/>
      <c r="AE101" s="410" t="s">
        <v>299</v>
      </c>
      <c r="AF101" s="411"/>
      <c r="AG101" s="412"/>
      <c r="AH101" s="410"/>
      <c r="AI101" s="411"/>
      <c r="AJ101" s="412"/>
      <c r="AK101" s="410"/>
      <c r="AL101" s="411"/>
      <c r="AM101" s="412"/>
      <c r="AN101" s="410"/>
      <c r="AO101" s="411"/>
      <c r="AP101" s="412"/>
    </row>
    <row r="102" spans="1:42" ht="182.1" customHeight="1" thickBot="1">
      <c r="A102" s="520"/>
      <c r="B102" s="520"/>
      <c r="C102" s="520"/>
      <c r="D102" s="520"/>
      <c r="E102" s="520"/>
      <c r="F102" s="530"/>
      <c r="G102" s="520"/>
      <c r="H102" s="520"/>
      <c r="I102" s="520"/>
      <c r="J102" s="520"/>
      <c r="K102" s="520"/>
      <c r="L102" s="520"/>
      <c r="M102" s="522"/>
      <c r="N102" s="522"/>
      <c r="O102" s="119" t="s">
        <v>85</v>
      </c>
      <c r="P102" s="120">
        <f>Q102*P101</f>
        <v>0</v>
      </c>
      <c r="Q102" s="121">
        <f t="shared" ref="Q102:Q114" si="7">SUM(R102:AC102)</f>
        <v>0</v>
      </c>
      <c r="R102" s="125"/>
      <c r="S102" s="126"/>
      <c r="T102" s="126"/>
      <c r="U102" s="126"/>
      <c r="V102" s="126"/>
      <c r="W102" s="126"/>
      <c r="X102" s="126"/>
      <c r="Y102" s="126"/>
      <c r="Z102" s="126"/>
      <c r="AA102" s="126"/>
      <c r="AB102" s="126"/>
      <c r="AC102" s="127"/>
      <c r="AD102" s="182"/>
      <c r="AE102" s="413"/>
      <c r="AF102" s="414"/>
      <c r="AG102" s="415"/>
      <c r="AH102" s="413"/>
      <c r="AI102" s="414"/>
      <c r="AJ102" s="415"/>
      <c r="AK102" s="413"/>
      <c r="AL102" s="414"/>
      <c r="AM102" s="415"/>
      <c r="AN102" s="413"/>
      <c r="AO102" s="414"/>
      <c r="AP102" s="415"/>
    </row>
    <row r="103" spans="1:42" ht="273.60000000000002" customHeight="1">
      <c r="A103" s="519">
        <v>47</v>
      </c>
      <c r="B103" s="519" t="s">
        <v>132</v>
      </c>
      <c r="C103" s="519" t="s">
        <v>125</v>
      </c>
      <c r="D103" s="519" t="s">
        <v>112</v>
      </c>
      <c r="E103" s="519" t="s">
        <v>291</v>
      </c>
      <c r="F103" s="529" t="s">
        <v>295</v>
      </c>
      <c r="G103" s="515" t="s">
        <v>300</v>
      </c>
      <c r="H103" s="519" t="s">
        <v>301</v>
      </c>
      <c r="I103" s="519" t="s">
        <v>302</v>
      </c>
      <c r="J103" s="519" t="s">
        <v>185</v>
      </c>
      <c r="K103" s="519" t="s">
        <v>81</v>
      </c>
      <c r="L103" s="519" t="s">
        <v>82</v>
      </c>
      <c r="M103" s="521">
        <v>44562</v>
      </c>
      <c r="N103" s="521">
        <v>44926</v>
      </c>
      <c r="O103" s="116" t="s">
        <v>83</v>
      </c>
      <c r="P103" s="117">
        <f>15%/5</f>
        <v>0.03</v>
      </c>
      <c r="Q103" s="118">
        <f t="shared" si="7"/>
        <v>1</v>
      </c>
      <c r="R103" s="122"/>
      <c r="S103" s="123"/>
      <c r="T103" s="123"/>
      <c r="U103" s="123">
        <f>1/9</f>
        <v>0.1111111111111111</v>
      </c>
      <c r="V103" s="124"/>
      <c r="W103" s="123"/>
      <c r="X103" s="124"/>
      <c r="Y103" s="123">
        <f>(4/9)</f>
        <v>0.44444444444444442</v>
      </c>
      <c r="Z103" s="124"/>
      <c r="AA103" s="123"/>
      <c r="AB103" s="124"/>
      <c r="AC103" s="123">
        <f>4/9</f>
        <v>0.44444444444444442</v>
      </c>
      <c r="AD103" s="123"/>
      <c r="AE103" s="410" t="s">
        <v>303</v>
      </c>
      <c r="AF103" s="411"/>
      <c r="AG103" s="412"/>
      <c r="AH103" s="410"/>
      <c r="AI103" s="411"/>
      <c r="AJ103" s="412"/>
      <c r="AK103" s="410"/>
      <c r="AL103" s="411"/>
      <c r="AM103" s="412"/>
      <c r="AN103" s="410"/>
      <c r="AO103" s="411"/>
      <c r="AP103" s="412"/>
    </row>
    <row r="104" spans="1:42" ht="182.1" customHeight="1" thickBot="1">
      <c r="A104" s="520"/>
      <c r="B104" s="520"/>
      <c r="C104" s="520"/>
      <c r="D104" s="520"/>
      <c r="E104" s="520"/>
      <c r="F104" s="530"/>
      <c r="G104" s="516"/>
      <c r="H104" s="520"/>
      <c r="I104" s="520"/>
      <c r="J104" s="520"/>
      <c r="K104" s="520"/>
      <c r="L104" s="520"/>
      <c r="M104" s="522"/>
      <c r="N104" s="522"/>
      <c r="O104" s="119" t="s">
        <v>85</v>
      </c>
      <c r="P104" s="120">
        <f>Q104*P103</f>
        <v>3.3E-3</v>
      </c>
      <c r="Q104" s="121">
        <f t="shared" si="7"/>
        <v>0.11</v>
      </c>
      <c r="R104" s="125"/>
      <c r="S104" s="126"/>
      <c r="T104" s="126"/>
      <c r="U104" s="126">
        <v>0.11</v>
      </c>
      <c r="V104" s="126"/>
      <c r="W104" s="126"/>
      <c r="X104" s="126"/>
      <c r="Y104" s="126"/>
      <c r="Z104" s="126"/>
      <c r="AA104" s="126"/>
      <c r="AB104" s="126"/>
      <c r="AC104" s="127"/>
      <c r="AD104" s="182"/>
      <c r="AE104" s="413"/>
      <c r="AF104" s="414"/>
      <c r="AG104" s="415"/>
      <c r="AH104" s="413"/>
      <c r="AI104" s="414"/>
      <c r="AJ104" s="415"/>
      <c r="AK104" s="413"/>
      <c r="AL104" s="414"/>
      <c r="AM104" s="415"/>
      <c r="AN104" s="413"/>
      <c r="AO104" s="414"/>
      <c r="AP104" s="415"/>
    </row>
    <row r="105" spans="1:42" ht="182.1" customHeight="1">
      <c r="A105" s="519">
        <v>48</v>
      </c>
      <c r="B105" s="519" t="s">
        <v>132</v>
      </c>
      <c r="C105" s="519" t="s">
        <v>125</v>
      </c>
      <c r="D105" s="519" t="s">
        <v>112</v>
      </c>
      <c r="E105" s="519" t="s">
        <v>291</v>
      </c>
      <c r="F105" s="529" t="s">
        <v>295</v>
      </c>
      <c r="G105" s="519" t="s">
        <v>304</v>
      </c>
      <c r="H105" s="519" t="s">
        <v>305</v>
      </c>
      <c r="I105" s="519" t="s">
        <v>306</v>
      </c>
      <c r="J105" s="519" t="s">
        <v>185</v>
      </c>
      <c r="K105" s="519" t="s">
        <v>81</v>
      </c>
      <c r="L105" s="519" t="s">
        <v>82</v>
      </c>
      <c r="M105" s="521">
        <v>44593</v>
      </c>
      <c r="N105" s="521">
        <v>44926</v>
      </c>
      <c r="O105" s="116" t="s">
        <v>83</v>
      </c>
      <c r="P105" s="117">
        <f>15%/5</f>
        <v>0.03</v>
      </c>
      <c r="Q105" s="118">
        <f>SUM(R105:AD105)</f>
        <v>1</v>
      </c>
      <c r="R105" s="122"/>
      <c r="S105" s="123"/>
      <c r="T105" s="123"/>
      <c r="U105" s="123">
        <f>(2/8)</f>
        <v>0.25</v>
      </c>
      <c r="V105" s="124"/>
      <c r="W105" s="123"/>
      <c r="X105" s="124"/>
      <c r="Y105" s="123">
        <f>3/8</f>
        <v>0.375</v>
      </c>
      <c r="Z105" s="124"/>
      <c r="AA105" s="123"/>
      <c r="AB105" s="124"/>
      <c r="AC105" s="128"/>
      <c r="AD105" s="123">
        <f>3/8</f>
        <v>0.375</v>
      </c>
      <c r="AE105" s="416" t="s">
        <v>307</v>
      </c>
      <c r="AF105" s="417"/>
      <c r="AG105" s="418"/>
      <c r="AH105" s="416" t="s">
        <v>308</v>
      </c>
      <c r="AI105" s="417"/>
      <c r="AJ105" s="418"/>
      <c r="AK105" s="410"/>
      <c r="AL105" s="411"/>
      <c r="AM105" s="412"/>
      <c r="AN105" s="410"/>
      <c r="AO105" s="411"/>
      <c r="AP105" s="412"/>
    </row>
    <row r="106" spans="1:42" ht="182.1" customHeight="1" thickBot="1">
      <c r="A106" s="520"/>
      <c r="B106" s="520"/>
      <c r="C106" s="520"/>
      <c r="D106" s="520"/>
      <c r="E106" s="520"/>
      <c r="F106" s="530"/>
      <c r="G106" s="520"/>
      <c r="H106" s="520"/>
      <c r="I106" s="520"/>
      <c r="J106" s="520"/>
      <c r="K106" s="520"/>
      <c r="L106" s="520"/>
      <c r="M106" s="522"/>
      <c r="N106" s="522"/>
      <c r="O106" s="119" t="s">
        <v>85</v>
      </c>
      <c r="P106" s="120">
        <f>Q106*P105</f>
        <v>1.89E-2</v>
      </c>
      <c r="Q106" s="121">
        <f t="shared" si="7"/>
        <v>0.63</v>
      </c>
      <c r="R106" s="125"/>
      <c r="S106" s="126"/>
      <c r="T106" s="126"/>
      <c r="U106" s="126">
        <v>0.25</v>
      </c>
      <c r="V106" s="126"/>
      <c r="W106" s="126"/>
      <c r="X106" s="126"/>
      <c r="Y106" s="126">
        <v>0.38</v>
      </c>
      <c r="Z106" s="126"/>
      <c r="AA106" s="126"/>
      <c r="AB106" s="126"/>
      <c r="AC106" s="127"/>
      <c r="AD106" s="182"/>
      <c r="AE106" s="419"/>
      <c r="AF106" s="420"/>
      <c r="AG106" s="421"/>
      <c r="AH106" s="419"/>
      <c r="AI106" s="420"/>
      <c r="AJ106" s="421"/>
      <c r="AK106" s="413"/>
      <c r="AL106" s="414"/>
      <c r="AM106" s="415"/>
      <c r="AN106" s="413"/>
      <c r="AO106" s="414"/>
      <c r="AP106" s="415"/>
    </row>
    <row r="107" spans="1:42" ht="182.1" customHeight="1">
      <c r="A107" s="519">
        <v>49</v>
      </c>
      <c r="B107" s="519" t="s">
        <v>132</v>
      </c>
      <c r="C107" s="519" t="s">
        <v>125</v>
      </c>
      <c r="D107" s="519" t="s">
        <v>112</v>
      </c>
      <c r="E107" s="519" t="s">
        <v>291</v>
      </c>
      <c r="F107" s="529" t="s">
        <v>295</v>
      </c>
      <c r="G107" s="519" t="s">
        <v>309</v>
      </c>
      <c r="H107" s="519" t="s">
        <v>310</v>
      </c>
      <c r="I107" s="519" t="s">
        <v>302</v>
      </c>
      <c r="J107" s="519" t="s">
        <v>185</v>
      </c>
      <c r="K107" s="519" t="s">
        <v>81</v>
      </c>
      <c r="L107" s="519" t="s">
        <v>82</v>
      </c>
      <c r="M107" s="521">
        <v>44562</v>
      </c>
      <c r="N107" s="521">
        <v>44926</v>
      </c>
      <c r="O107" s="116" t="s">
        <v>83</v>
      </c>
      <c r="P107" s="117">
        <f>15%/5</f>
        <v>0.03</v>
      </c>
      <c r="Q107" s="118">
        <f t="shared" si="7"/>
        <v>1</v>
      </c>
      <c r="R107" s="122"/>
      <c r="S107" s="123"/>
      <c r="T107" s="123"/>
      <c r="U107" s="123">
        <f>1/3</f>
        <v>0.33333333333333331</v>
      </c>
      <c r="V107" s="124"/>
      <c r="W107" s="123"/>
      <c r="X107" s="124"/>
      <c r="Y107" s="123">
        <f>1/3</f>
        <v>0.33333333333333331</v>
      </c>
      <c r="Z107" s="124"/>
      <c r="AA107" s="123"/>
      <c r="AB107" s="124"/>
      <c r="AC107" s="123">
        <f>1/3</f>
        <v>0.33333333333333331</v>
      </c>
      <c r="AD107" s="123"/>
      <c r="AE107" s="410" t="s">
        <v>311</v>
      </c>
      <c r="AF107" s="411"/>
      <c r="AG107" s="412"/>
      <c r="AH107" s="410"/>
      <c r="AI107" s="411"/>
      <c r="AJ107" s="412"/>
      <c r="AK107" s="410"/>
      <c r="AL107" s="411"/>
      <c r="AM107" s="412"/>
      <c r="AN107" s="410"/>
      <c r="AO107" s="411"/>
      <c r="AP107" s="412"/>
    </row>
    <row r="108" spans="1:42" ht="182.1" customHeight="1" thickBot="1">
      <c r="A108" s="520"/>
      <c r="B108" s="520"/>
      <c r="C108" s="520"/>
      <c r="D108" s="520"/>
      <c r="E108" s="520"/>
      <c r="F108" s="530"/>
      <c r="G108" s="520"/>
      <c r="H108" s="520"/>
      <c r="I108" s="520"/>
      <c r="J108" s="520"/>
      <c r="K108" s="520"/>
      <c r="L108" s="520"/>
      <c r="M108" s="522"/>
      <c r="N108" s="522"/>
      <c r="O108" s="119" t="s">
        <v>85</v>
      </c>
      <c r="P108" s="120">
        <f>Q108*P107</f>
        <v>9.9000000000000008E-3</v>
      </c>
      <c r="Q108" s="121">
        <f t="shared" si="7"/>
        <v>0.33</v>
      </c>
      <c r="R108" s="125"/>
      <c r="S108" s="126"/>
      <c r="T108" s="126"/>
      <c r="U108" s="126">
        <v>0.33</v>
      </c>
      <c r="V108" s="126"/>
      <c r="W108" s="126"/>
      <c r="X108" s="126"/>
      <c r="Y108" s="126"/>
      <c r="Z108" s="126"/>
      <c r="AA108" s="126"/>
      <c r="AB108" s="126"/>
      <c r="AC108" s="127"/>
      <c r="AD108" s="182"/>
      <c r="AE108" s="413"/>
      <c r="AF108" s="414"/>
      <c r="AG108" s="415"/>
      <c r="AH108" s="413"/>
      <c r="AI108" s="414"/>
      <c r="AJ108" s="415"/>
      <c r="AK108" s="413"/>
      <c r="AL108" s="414"/>
      <c r="AM108" s="415"/>
      <c r="AN108" s="413"/>
      <c r="AO108" s="414"/>
      <c r="AP108" s="415"/>
    </row>
    <row r="109" spans="1:42" ht="182.1" customHeight="1">
      <c r="A109" s="519">
        <v>50</v>
      </c>
      <c r="B109" s="519" t="s">
        <v>132</v>
      </c>
      <c r="C109" s="519" t="s">
        <v>125</v>
      </c>
      <c r="D109" s="519" t="s">
        <v>112</v>
      </c>
      <c r="E109" s="519" t="s">
        <v>291</v>
      </c>
      <c r="F109" s="529" t="s">
        <v>295</v>
      </c>
      <c r="G109" s="519" t="s">
        <v>312</v>
      </c>
      <c r="H109" s="519" t="s">
        <v>313</v>
      </c>
      <c r="I109" s="519" t="s">
        <v>314</v>
      </c>
      <c r="J109" s="519" t="s">
        <v>185</v>
      </c>
      <c r="K109" s="519" t="s">
        <v>81</v>
      </c>
      <c r="L109" s="519" t="s">
        <v>82</v>
      </c>
      <c r="M109" s="521">
        <v>44562</v>
      </c>
      <c r="N109" s="521">
        <v>44926</v>
      </c>
      <c r="O109" s="116" t="s">
        <v>83</v>
      </c>
      <c r="P109" s="117">
        <f>15%/5</f>
        <v>0.03</v>
      </c>
      <c r="Q109" s="118">
        <f>SUM(R109:AD109)</f>
        <v>1</v>
      </c>
      <c r="R109" s="122"/>
      <c r="S109" s="123"/>
      <c r="T109" s="123"/>
      <c r="U109" s="123">
        <v>0.5</v>
      </c>
      <c r="V109" s="124"/>
      <c r="W109" s="123"/>
      <c r="X109" s="124"/>
      <c r="Y109" s="123">
        <v>0.25</v>
      </c>
      <c r="Z109" s="124"/>
      <c r="AA109" s="123"/>
      <c r="AB109" s="124"/>
      <c r="AC109" s="128"/>
      <c r="AD109" s="123">
        <v>0.25</v>
      </c>
      <c r="AE109" s="410" t="s">
        <v>315</v>
      </c>
      <c r="AF109" s="411"/>
      <c r="AG109" s="412"/>
      <c r="AH109" s="410"/>
      <c r="AI109" s="411"/>
      <c r="AJ109" s="412"/>
      <c r="AK109" s="410"/>
      <c r="AL109" s="411"/>
      <c r="AM109" s="412"/>
      <c r="AN109" s="410"/>
      <c r="AO109" s="411"/>
      <c r="AP109" s="412"/>
    </row>
    <row r="110" spans="1:42" ht="182.1" customHeight="1" thickBot="1">
      <c r="A110" s="520"/>
      <c r="B110" s="520"/>
      <c r="C110" s="520"/>
      <c r="D110" s="520"/>
      <c r="E110" s="520"/>
      <c r="F110" s="530"/>
      <c r="G110" s="520"/>
      <c r="H110" s="520"/>
      <c r="I110" s="520"/>
      <c r="J110" s="520"/>
      <c r="K110" s="520"/>
      <c r="L110" s="520"/>
      <c r="M110" s="522"/>
      <c r="N110" s="522"/>
      <c r="O110" s="119" t="s">
        <v>85</v>
      </c>
      <c r="P110" s="120">
        <f>Q110*P109</f>
        <v>1.4999999999999999E-2</v>
      </c>
      <c r="Q110" s="121">
        <f t="shared" si="7"/>
        <v>0.5</v>
      </c>
      <c r="R110" s="125"/>
      <c r="S110" s="126"/>
      <c r="T110" s="126"/>
      <c r="U110" s="126">
        <v>0.5</v>
      </c>
      <c r="V110" s="126"/>
      <c r="W110" s="126"/>
      <c r="X110" s="126"/>
      <c r="Y110" s="126"/>
      <c r="Z110" s="126"/>
      <c r="AA110" s="126"/>
      <c r="AB110" s="126"/>
      <c r="AC110" s="127"/>
      <c r="AD110" s="182"/>
      <c r="AE110" s="413"/>
      <c r="AF110" s="414"/>
      <c r="AG110" s="415"/>
      <c r="AH110" s="413"/>
      <c r="AI110" s="414"/>
      <c r="AJ110" s="415"/>
      <c r="AK110" s="413"/>
      <c r="AL110" s="414"/>
      <c r="AM110" s="415"/>
      <c r="AN110" s="413"/>
      <c r="AO110" s="414"/>
      <c r="AP110" s="415"/>
    </row>
    <row r="111" spans="1:42" ht="173.1" customHeight="1">
      <c r="A111" s="519">
        <v>51</v>
      </c>
      <c r="B111" s="519" t="s">
        <v>100</v>
      </c>
      <c r="C111" s="519" t="s">
        <v>101</v>
      </c>
      <c r="D111" s="519" t="s">
        <v>112</v>
      </c>
      <c r="E111" s="519" t="s">
        <v>171</v>
      </c>
      <c r="F111" s="531" t="s">
        <v>316</v>
      </c>
      <c r="G111" s="519" t="s">
        <v>317</v>
      </c>
      <c r="H111" s="519" t="s">
        <v>318</v>
      </c>
      <c r="I111" s="539" t="s">
        <v>319</v>
      </c>
      <c r="J111" s="519" t="s">
        <v>320</v>
      </c>
      <c r="K111" s="519" t="s">
        <v>81</v>
      </c>
      <c r="L111" s="519" t="s">
        <v>82</v>
      </c>
      <c r="M111" s="521">
        <v>44652</v>
      </c>
      <c r="N111" s="521">
        <v>44926</v>
      </c>
      <c r="O111" s="116" t="s">
        <v>83</v>
      </c>
      <c r="P111" s="117">
        <f>15%/2</f>
        <v>7.4999999999999997E-2</v>
      </c>
      <c r="Q111" s="118">
        <f t="shared" si="7"/>
        <v>1</v>
      </c>
      <c r="R111" s="122"/>
      <c r="S111" s="123"/>
      <c r="T111" s="123">
        <v>0.1</v>
      </c>
      <c r="U111" s="123"/>
      <c r="V111" s="124"/>
      <c r="W111" s="123">
        <v>0.3</v>
      </c>
      <c r="X111" s="124"/>
      <c r="Y111" s="123"/>
      <c r="Z111" s="124">
        <v>0.3</v>
      </c>
      <c r="AA111" s="123"/>
      <c r="AB111" s="124"/>
      <c r="AC111" s="128">
        <v>0.3</v>
      </c>
      <c r="AD111" s="181"/>
      <c r="AE111" s="410" t="s">
        <v>321</v>
      </c>
      <c r="AF111" s="411"/>
      <c r="AG111" s="412"/>
      <c r="AH111" s="410" t="s">
        <v>322</v>
      </c>
      <c r="AI111" s="411"/>
      <c r="AJ111" s="412"/>
      <c r="AK111" s="410"/>
      <c r="AL111" s="411"/>
      <c r="AM111" s="412"/>
      <c r="AN111" s="410"/>
      <c r="AO111" s="411"/>
      <c r="AP111" s="412"/>
    </row>
    <row r="112" spans="1:42" ht="173.1" customHeight="1" thickBot="1">
      <c r="A112" s="520"/>
      <c r="B112" s="520"/>
      <c r="C112" s="520"/>
      <c r="D112" s="520"/>
      <c r="E112" s="520"/>
      <c r="F112" s="532"/>
      <c r="G112" s="520"/>
      <c r="H112" s="520"/>
      <c r="I112" s="540"/>
      <c r="J112" s="520"/>
      <c r="K112" s="520"/>
      <c r="L112" s="520"/>
      <c r="M112" s="538"/>
      <c r="N112" s="538"/>
      <c r="O112" s="119" t="s">
        <v>85</v>
      </c>
      <c r="P112" s="120">
        <f>Q112*P111</f>
        <v>0.03</v>
      </c>
      <c r="Q112" s="121">
        <f t="shared" si="7"/>
        <v>0.4</v>
      </c>
      <c r="R112" s="125"/>
      <c r="S112" s="126"/>
      <c r="T112" s="126">
        <v>0.1</v>
      </c>
      <c r="U112" s="126"/>
      <c r="V112" s="126"/>
      <c r="W112" s="126">
        <v>0.3</v>
      </c>
      <c r="X112" s="126"/>
      <c r="Y112" s="126"/>
      <c r="Z112" s="126"/>
      <c r="AA112" s="126"/>
      <c r="AB112" s="126"/>
      <c r="AC112" s="127"/>
      <c r="AD112" s="182"/>
      <c r="AE112" s="413"/>
      <c r="AF112" s="414"/>
      <c r="AG112" s="415"/>
      <c r="AH112" s="413"/>
      <c r="AI112" s="414"/>
      <c r="AJ112" s="415"/>
      <c r="AK112" s="413"/>
      <c r="AL112" s="414"/>
      <c r="AM112" s="415"/>
      <c r="AN112" s="413"/>
      <c r="AO112" s="414"/>
      <c r="AP112" s="415"/>
    </row>
    <row r="113" spans="1:42" ht="223.7" customHeight="1">
      <c r="A113" s="519">
        <v>52</v>
      </c>
      <c r="B113" s="519" t="s">
        <v>100</v>
      </c>
      <c r="C113" s="519" t="s">
        <v>101</v>
      </c>
      <c r="D113" s="519" t="s">
        <v>112</v>
      </c>
      <c r="E113" s="519" t="s">
        <v>171</v>
      </c>
      <c r="F113" s="531" t="s">
        <v>316</v>
      </c>
      <c r="G113" s="519" t="s">
        <v>317</v>
      </c>
      <c r="H113" s="519" t="s">
        <v>323</v>
      </c>
      <c r="I113" s="519" t="s">
        <v>324</v>
      </c>
      <c r="J113" s="519" t="s">
        <v>325</v>
      </c>
      <c r="K113" s="519" t="s">
        <v>81</v>
      </c>
      <c r="L113" s="519" t="s">
        <v>82</v>
      </c>
      <c r="M113" s="537">
        <v>44562</v>
      </c>
      <c r="N113" s="537">
        <v>44926</v>
      </c>
      <c r="O113" s="116" t="s">
        <v>83</v>
      </c>
      <c r="P113" s="117">
        <f>15%/2</f>
        <v>7.4999999999999997E-2</v>
      </c>
      <c r="Q113" s="118">
        <f t="shared" si="7"/>
        <v>1</v>
      </c>
      <c r="R113" s="122"/>
      <c r="S113" s="123"/>
      <c r="T113" s="123">
        <v>0.25</v>
      </c>
      <c r="U113" s="123"/>
      <c r="V113" s="124"/>
      <c r="W113" s="123">
        <v>0.25</v>
      </c>
      <c r="X113" s="124"/>
      <c r="Y113" s="123"/>
      <c r="Z113" s="124">
        <v>0.25</v>
      </c>
      <c r="AA113" s="123"/>
      <c r="AB113" s="124"/>
      <c r="AC113" s="128">
        <v>0.25</v>
      </c>
      <c r="AD113" s="181"/>
      <c r="AE113" s="416" t="s">
        <v>326</v>
      </c>
      <c r="AF113" s="417"/>
      <c r="AG113" s="418"/>
      <c r="AH113" s="422" t="s">
        <v>327</v>
      </c>
      <c r="AI113" s="417"/>
      <c r="AJ113" s="418"/>
      <c r="AK113" s="410"/>
      <c r="AL113" s="411"/>
      <c r="AM113" s="412"/>
      <c r="AN113" s="410"/>
      <c r="AO113" s="411"/>
      <c r="AP113" s="412"/>
    </row>
    <row r="114" spans="1:42" ht="167.1" customHeight="1" thickBot="1">
      <c r="A114" s="520"/>
      <c r="B114" s="520"/>
      <c r="C114" s="520"/>
      <c r="D114" s="520"/>
      <c r="E114" s="520"/>
      <c r="F114" s="532"/>
      <c r="G114" s="520"/>
      <c r="H114" s="520"/>
      <c r="I114" s="520"/>
      <c r="J114" s="520"/>
      <c r="K114" s="520"/>
      <c r="L114" s="520"/>
      <c r="M114" s="538"/>
      <c r="N114" s="538"/>
      <c r="O114" s="119" t="s">
        <v>85</v>
      </c>
      <c r="P114" s="120">
        <f>Q114*P113</f>
        <v>3.7499999999999999E-2</v>
      </c>
      <c r="Q114" s="121">
        <f t="shared" si="7"/>
        <v>0.5</v>
      </c>
      <c r="R114" s="125"/>
      <c r="S114" s="126"/>
      <c r="T114" s="126">
        <v>0.25</v>
      </c>
      <c r="U114" s="126"/>
      <c r="V114" s="126"/>
      <c r="W114" s="126">
        <v>0.25</v>
      </c>
      <c r="X114" s="126"/>
      <c r="Y114" s="126"/>
      <c r="Z114" s="126"/>
      <c r="AA114" s="126"/>
      <c r="AB114" s="126"/>
      <c r="AC114" s="127"/>
      <c r="AD114" s="182"/>
      <c r="AE114" s="419"/>
      <c r="AF114" s="420"/>
      <c r="AG114" s="421"/>
      <c r="AH114" s="419"/>
      <c r="AI114" s="420"/>
      <c r="AJ114" s="421"/>
      <c r="AK114" s="413"/>
      <c r="AL114" s="414"/>
      <c r="AM114" s="415"/>
      <c r="AN114" s="413"/>
      <c r="AO114" s="414"/>
      <c r="AP114" s="415"/>
    </row>
    <row r="115" spans="1:42" ht="182.1" customHeight="1">
      <c r="A115" s="519">
        <v>53</v>
      </c>
      <c r="B115" s="519" t="s">
        <v>73</v>
      </c>
      <c r="C115" s="519" t="s">
        <v>74</v>
      </c>
      <c r="D115" s="519" t="s">
        <v>75</v>
      </c>
      <c r="E115" s="519" t="s">
        <v>75</v>
      </c>
      <c r="F115" s="527" t="s">
        <v>328</v>
      </c>
      <c r="G115" s="519" t="s">
        <v>77</v>
      </c>
      <c r="H115" s="519" t="s">
        <v>329</v>
      </c>
      <c r="I115" s="519" t="s">
        <v>329</v>
      </c>
      <c r="J115" s="519" t="s">
        <v>330</v>
      </c>
      <c r="K115" s="519" t="s">
        <v>81</v>
      </c>
      <c r="L115" s="519" t="s">
        <v>82</v>
      </c>
      <c r="M115" s="521">
        <v>44593</v>
      </c>
      <c r="N115" s="521">
        <v>44926</v>
      </c>
      <c r="O115" s="116" t="s">
        <v>83</v>
      </c>
      <c r="P115" s="117">
        <f>5%/1</f>
        <v>0.05</v>
      </c>
      <c r="Q115" s="118">
        <f t="shared" ref="Q115:Q133" si="8">SUM(R115:AC115)</f>
        <v>1</v>
      </c>
      <c r="R115" s="122"/>
      <c r="S115" s="123"/>
      <c r="T115" s="123">
        <v>0.25</v>
      </c>
      <c r="U115" s="123"/>
      <c r="V115" s="124"/>
      <c r="W115" s="123">
        <v>0.25</v>
      </c>
      <c r="X115" s="124"/>
      <c r="Y115" s="123"/>
      <c r="Z115" s="124">
        <v>0.25</v>
      </c>
      <c r="AA115" s="123"/>
      <c r="AB115" s="124"/>
      <c r="AC115" s="128">
        <v>0.25</v>
      </c>
      <c r="AD115" s="181"/>
      <c r="AE115" s="410" t="s">
        <v>331</v>
      </c>
      <c r="AF115" s="411"/>
      <c r="AG115" s="412"/>
      <c r="AH115" s="410"/>
      <c r="AI115" s="411"/>
      <c r="AJ115" s="412"/>
      <c r="AK115" s="410"/>
      <c r="AL115" s="411"/>
      <c r="AM115" s="412"/>
      <c r="AN115" s="410"/>
      <c r="AO115" s="411"/>
      <c r="AP115" s="412"/>
    </row>
    <row r="116" spans="1:42" ht="182.1" customHeight="1" thickBot="1">
      <c r="A116" s="520"/>
      <c r="B116" s="520"/>
      <c r="C116" s="520"/>
      <c r="D116" s="520"/>
      <c r="E116" s="520"/>
      <c r="F116" s="528"/>
      <c r="G116" s="520"/>
      <c r="H116" s="520"/>
      <c r="I116" s="520"/>
      <c r="J116" s="520"/>
      <c r="K116" s="520"/>
      <c r="L116" s="520"/>
      <c r="M116" s="522"/>
      <c r="N116" s="522"/>
      <c r="O116" s="119" t="s">
        <v>85</v>
      </c>
      <c r="P116" s="120">
        <f>Q116*P115</f>
        <v>1.2500000000000001E-2</v>
      </c>
      <c r="Q116" s="121">
        <f t="shared" si="8"/>
        <v>0.25</v>
      </c>
      <c r="R116" s="125"/>
      <c r="S116" s="126"/>
      <c r="T116" s="126">
        <v>0.25</v>
      </c>
      <c r="U116" s="126"/>
      <c r="V116" s="126"/>
      <c r="W116" s="126"/>
      <c r="X116" s="126"/>
      <c r="Y116" s="126"/>
      <c r="Z116" s="126"/>
      <c r="AA116" s="126"/>
      <c r="AB116" s="126"/>
      <c r="AC116" s="127"/>
      <c r="AD116" s="182"/>
      <c r="AE116" s="413"/>
      <c r="AF116" s="414"/>
      <c r="AG116" s="415"/>
      <c r="AH116" s="413"/>
      <c r="AI116" s="414"/>
      <c r="AJ116" s="415"/>
      <c r="AK116" s="413"/>
      <c r="AL116" s="414"/>
      <c r="AM116" s="415"/>
      <c r="AN116" s="413"/>
      <c r="AO116" s="414"/>
      <c r="AP116" s="415"/>
    </row>
    <row r="117" spans="1:42" ht="182.1" customHeight="1">
      <c r="A117" s="519">
        <v>54</v>
      </c>
      <c r="B117" s="519" t="s">
        <v>73</v>
      </c>
      <c r="C117" s="519" t="s">
        <v>74</v>
      </c>
      <c r="D117" s="519" t="s">
        <v>75</v>
      </c>
      <c r="E117" s="519" t="s">
        <v>75</v>
      </c>
      <c r="F117" s="561" t="s">
        <v>332</v>
      </c>
      <c r="G117" s="519" t="s">
        <v>77</v>
      </c>
      <c r="H117" s="519" t="s">
        <v>333</v>
      </c>
      <c r="I117" s="519" t="s">
        <v>333</v>
      </c>
      <c r="J117" s="519" t="s">
        <v>334</v>
      </c>
      <c r="K117" s="519" t="s">
        <v>81</v>
      </c>
      <c r="L117" s="519" t="s">
        <v>82</v>
      </c>
      <c r="M117" s="521">
        <v>44621</v>
      </c>
      <c r="N117" s="521">
        <v>44926</v>
      </c>
      <c r="O117" s="116" t="s">
        <v>83</v>
      </c>
      <c r="P117" s="117">
        <f>5%/5</f>
        <v>0.01</v>
      </c>
      <c r="Q117" s="118">
        <f t="shared" si="8"/>
        <v>1</v>
      </c>
      <c r="R117" s="122"/>
      <c r="S117" s="123"/>
      <c r="T117" s="123">
        <v>0.25</v>
      </c>
      <c r="U117" s="123"/>
      <c r="V117" s="124"/>
      <c r="W117" s="123">
        <v>0.25</v>
      </c>
      <c r="X117" s="124"/>
      <c r="Y117" s="123"/>
      <c r="Z117" s="124">
        <v>0.25</v>
      </c>
      <c r="AA117" s="123"/>
      <c r="AB117" s="124"/>
      <c r="AC117" s="128">
        <v>0.25</v>
      </c>
      <c r="AD117" s="181"/>
      <c r="AE117" s="410" t="s">
        <v>335</v>
      </c>
      <c r="AF117" s="411"/>
      <c r="AG117" s="412"/>
      <c r="AH117" s="410" t="s">
        <v>336</v>
      </c>
      <c r="AI117" s="411"/>
      <c r="AJ117" s="412"/>
      <c r="AK117" s="410"/>
      <c r="AL117" s="411"/>
      <c r="AM117" s="412"/>
      <c r="AN117" s="410"/>
      <c r="AO117" s="411"/>
      <c r="AP117" s="412"/>
    </row>
    <row r="118" spans="1:42" ht="182.1" customHeight="1" thickBot="1">
      <c r="A118" s="520"/>
      <c r="B118" s="520"/>
      <c r="C118" s="520"/>
      <c r="D118" s="520"/>
      <c r="E118" s="520"/>
      <c r="F118" s="562"/>
      <c r="G118" s="520"/>
      <c r="H118" s="520"/>
      <c r="I118" s="520"/>
      <c r="J118" s="520"/>
      <c r="K118" s="520"/>
      <c r="L118" s="520"/>
      <c r="M118" s="522"/>
      <c r="N118" s="522"/>
      <c r="O118" s="119" t="s">
        <v>85</v>
      </c>
      <c r="P118" s="120">
        <f>Q118*P117</f>
        <v>2.5000000000000001E-3</v>
      </c>
      <c r="Q118" s="121">
        <f t="shared" si="8"/>
        <v>0.25</v>
      </c>
      <c r="R118" s="125"/>
      <c r="S118" s="178"/>
      <c r="T118" s="178">
        <v>0.25</v>
      </c>
      <c r="U118" s="178"/>
      <c r="V118" s="178"/>
      <c r="W118" s="178"/>
      <c r="X118" s="178"/>
      <c r="Y118" s="178"/>
      <c r="Z118" s="178"/>
      <c r="AA118" s="178"/>
      <c r="AB118" s="178"/>
      <c r="AC118" s="179"/>
      <c r="AD118" s="186"/>
      <c r="AE118" s="413"/>
      <c r="AF118" s="414"/>
      <c r="AG118" s="415"/>
      <c r="AH118" s="413"/>
      <c r="AI118" s="414"/>
      <c r="AJ118" s="415"/>
      <c r="AK118" s="413"/>
      <c r="AL118" s="414"/>
      <c r="AM118" s="415"/>
      <c r="AN118" s="413"/>
      <c r="AO118" s="414"/>
      <c r="AP118" s="415"/>
    </row>
    <row r="119" spans="1:42" ht="182.1" customHeight="1">
      <c r="A119" s="519">
        <v>55</v>
      </c>
      <c r="B119" s="519" t="s">
        <v>73</v>
      </c>
      <c r="C119" s="519" t="s">
        <v>74</v>
      </c>
      <c r="D119" s="519" t="s">
        <v>75</v>
      </c>
      <c r="E119" s="519" t="s">
        <v>75</v>
      </c>
      <c r="F119" s="561" t="s">
        <v>332</v>
      </c>
      <c r="G119" s="519" t="s">
        <v>77</v>
      </c>
      <c r="H119" s="519" t="s">
        <v>337</v>
      </c>
      <c r="I119" s="519" t="s">
        <v>337</v>
      </c>
      <c r="J119" s="519" t="s">
        <v>338</v>
      </c>
      <c r="K119" s="519" t="s">
        <v>81</v>
      </c>
      <c r="L119" s="519" t="s">
        <v>82</v>
      </c>
      <c r="M119" s="521">
        <v>44835</v>
      </c>
      <c r="N119" s="521">
        <v>44926</v>
      </c>
      <c r="O119" s="116" t="s">
        <v>83</v>
      </c>
      <c r="P119" s="117">
        <f>5%/5</f>
        <v>0.01</v>
      </c>
      <c r="Q119" s="118">
        <f t="shared" si="8"/>
        <v>1</v>
      </c>
      <c r="R119" s="122"/>
      <c r="S119" s="123"/>
      <c r="T119" s="123">
        <v>0.25</v>
      </c>
      <c r="U119" s="123"/>
      <c r="V119" s="124"/>
      <c r="W119" s="123">
        <v>0.25</v>
      </c>
      <c r="X119" s="124"/>
      <c r="Y119" s="123"/>
      <c r="Z119" s="124">
        <v>0.25</v>
      </c>
      <c r="AA119" s="123"/>
      <c r="AB119" s="124"/>
      <c r="AC119" s="128">
        <v>0.25</v>
      </c>
      <c r="AD119" s="181"/>
      <c r="AE119" s="410" t="s">
        <v>339</v>
      </c>
      <c r="AF119" s="411"/>
      <c r="AG119" s="412"/>
      <c r="AH119" s="410" t="s">
        <v>340</v>
      </c>
      <c r="AI119" s="411"/>
      <c r="AJ119" s="412"/>
      <c r="AK119" s="410"/>
      <c r="AL119" s="411"/>
      <c r="AM119" s="412"/>
      <c r="AN119" s="410"/>
      <c r="AO119" s="411"/>
      <c r="AP119" s="412"/>
    </row>
    <row r="120" spans="1:42" ht="182.1" customHeight="1" thickBot="1">
      <c r="A120" s="520"/>
      <c r="B120" s="520"/>
      <c r="C120" s="520"/>
      <c r="D120" s="520"/>
      <c r="E120" s="520"/>
      <c r="F120" s="562"/>
      <c r="G120" s="520"/>
      <c r="H120" s="520"/>
      <c r="I120" s="520"/>
      <c r="J120" s="520"/>
      <c r="K120" s="520"/>
      <c r="L120" s="520"/>
      <c r="M120" s="522"/>
      <c r="N120" s="522"/>
      <c r="O120" s="119" t="s">
        <v>85</v>
      </c>
      <c r="P120" s="120">
        <f>Q120*P119</f>
        <v>2.5000000000000001E-3</v>
      </c>
      <c r="Q120" s="121">
        <f t="shared" si="8"/>
        <v>0.25</v>
      </c>
      <c r="R120" s="125"/>
      <c r="S120" s="126"/>
      <c r="T120" s="126">
        <v>0.25</v>
      </c>
      <c r="U120" s="126"/>
      <c r="V120" s="126"/>
      <c r="W120" s="126"/>
      <c r="X120" s="126"/>
      <c r="Y120" s="126"/>
      <c r="Z120" s="126"/>
      <c r="AA120" s="126"/>
      <c r="AB120" s="126"/>
      <c r="AC120" s="127"/>
      <c r="AD120" s="182"/>
      <c r="AE120" s="413"/>
      <c r="AF120" s="414"/>
      <c r="AG120" s="415"/>
      <c r="AH120" s="413"/>
      <c r="AI120" s="414"/>
      <c r="AJ120" s="415"/>
      <c r="AK120" s="413"/>
      <c r="AL120" s="414"/>
      <c r="AM120" s="415"/>
      <c r="AN120" s="413"/>
      <c r="AO120" s="414"/>
      <c r="AP120" s="415"/>
    </row>
    <row r="121" spans="1:42" ht="182.1" customHeight="1">
      <c r="A121" s="519">
        <v>56</v>
      </c>
      <c r="B121" s="519" t="s">
        <v>73</v>
      </c>
      <c r="C121" s="519" t="s">
        <v>74</v>
      </c>
      <c r="D121" s="519" t="s">
        <v>75</v>
      </c>
      <c r="E121" s="519" t="s">
        <v>75</v>
      </c>
      <c r="F121" s="561" t="s">
        <v>332</v>
      </c>
      <c r="G121" s="519" t="s">
        <v>77</v>
      </c>
      <c r="H121" s="519" t="s">
        <v>341</v>
      </c>
      <c r="I121" s="519" t="s">
        <v>342</v>
      </c>
      <c r="J121" s="519" t="s">
        <v>343</v>
      </c>
      <c r="K121" s="519" t="s">
        <v>81</v>
      </c>
      <c r="L121" s="519" t="s">
        <v>344</v>
      </c>
      <c r="M121" s="521">
        <v>44562</v>
      </c>
      <c r="N121" s="521">
        <v>44926</v>
      </c>
      <c r="O121" s="116" t="s">
        <v>83</v>
      </c>
      <c r="P121" s="117">
        <f>5%/5</f>
        <v>0.01</v>
      </c>
      <c r="Q121" s="118">
        <f t="shared" si="8"/>
        <v>1</v>
      </c>
      <c r="R121" s="122"/>
      <c r="S121" s="123"/>
      <c r="T121" s="123">
        <v>0.25</v>
      </c>
      <c r="U121" s="123"/>
      <c r="V121" s="124"/>
      <c r="W121" s="123">
        <v>0.25</v>
      </c>
      <c r="X121" s="124"/>
      <c r="Y121" s="123"/>
      <c r="Z121" s="124">
        <v>0.25</v>
      </c>
      <c r="AA121" s="123"/>
      <c r="AB121" s="124"/>
      <c r="AC121" s="128">
        <v>0.25</v>
      </c>
      <c r="AD121" s="181"/>
      <c r="AE121" s="410" t="s">
        <v>345</v>
      </c>
      <c r="AF121" s="411"/>
      <c r="AG121" s="412"/>
      <c r="AH121" s="410" t="s">
        <v>346</v>
      </c>
      <c r="AI121" s="411"/>
      <c r="AJ121" s="412"/>
      <c r="AK121" s="410"/>
      <c r="AL121" s="411"/>
      <c r="AM121" s="412"/>
      <c r="AN121" s="410"/>
      <c r="AO121" s="411"/>
      <c r="AP121" s="412"/>
    </row>
    <row r="122" spans="1:42" ht="182.1" customHeight="1" thickBot="1">
      <c r="A122" s="520"/>
      <c r="B122" s="520"/>
      <c r="C122" s="520"/>
      <c r="D122" s="520"/>
      <c r="E122" s="520"/>
      <c r="F122" s="562"/>
      <c r="G122" s="520"/>
      <c r="H122" s="520"/>
      <c r="I122" s="520"/>
      <c r="J122" s="520"/>
      <c r="K122" s="520"/>
      <c r="L122" s="520"/>
      <c r="M122" s="522"/>
      <c r="N122" s="522"/>
      <c r="O122" s="119" t="s">
        <v>85</v>
      </c>
      <c r="P122" s="120">
        <f>Q122*P121</f>
        <v>2.5000000000000001E-3</v>
      </c>
      <c r="Q122" s="121">
        <f t="shared" si="8"/>
        <v>0.25</v>
      </c>
      <c r="R122" s="125"/>
      <c r="S122" s="126"/>
      <c r="T122" s="126">
        <v>0.25</v>
      </c>
      <c r="U122" s="126"/>
      <c r="V122" s="126"/>
      <c r="W122" s="126"/>
      <c r="X122" s="126"/>
      <c r="Y122" s="126"/>
      <c r="Z122" s="126"/>
      <c r="AA122" s="126"/>
      <c r="AB122" s="126"/>
      <c r="AC122" s="127"/>
      <c r="AD122" s="182"/>
      <c r="AE122" s="413"/>
      <c r="AF122" s="414"/>
      <c r="AG122" s="415"/>
      <c r="AH122" s="413"/>
      <c r="AI122" s="414"/>
      <c r="AJ122" s="415"/>
      <c r="AK122" s="413"/>
      <c r="AL122" s="414"/>
      <c r="AM122" s="415"/>
      <c r="AN122" s="413"/>
      <c r="AO122" s="414"/>
      <c r="AP122" s="415"/>
    </row>
    <row r="123" spans="1:42" ht="182.1" customHeight="1">
      <c r="A123" s="519">
        <v>57</v>
      </c>
      <c r="B123" s="519" t="s">
        <v>73</v>
      </c>
      <c r="C123" s="519" t="s">
        <v>74</v>
      </c>
      <c r="D123" s="519" t="s">
        <v>75</v>
      </c>
      <c r="E123" s="519" t="s">
        <v>75</v>
      </c>
      <c r="F123" s="561" t="s">
        <v>332</v>
      </c>
      <c r="G123" s="519" t="s">
        <v>77</v>
      </c>
      <c r="H123" s="519" t="s">
        <v>347</v>
      </c>
      <c r="I123" s="519" t="s">
        <v>347</v>
      </c>
      <c r="J123" s="519" t="s">
        <v>348</v>
      </c>
      <c r="K123" s="519" t="s">
        <v>81</v>
      </c>
      <c r="L123" s="519" t="s">
        <v>82</v>
      </c>
      <c r="M123" s="521">
        <v>44621</v>
      </c>
      <c r="N123" s="521">
        <v>44926</v>
      </c>
      <c r="O123" s="116" t="s">
        <v>83</v>
      </c>
      <c r="P123" s="117">
        <f>5%/5</f>
        <v>0.01</v>
      </c>
      <c r="Q123" s="118">
        <f t="shared" si="8"/>
        <v>1</v>
      </c>
      <c r="R123" s="122"/>
      <c r="S123" s="123"/>
      <c r="T123" s="123">
        <v>0.25</v>
      </c>
      <c r="U123" s="123"/>
      <c r="V123" s="124"/>
      <c r="W123" s="123">
        <v>0.25</v>
      </c>
      <c r="X123" s="124"/>
      <c r="Y123" s="123"/>
      <c r="Z123" s="124">
        <v>0.25</v>
      </c>
      <c r="AA123" s="123"/>
      <c r="AB123" s="124"/>
      <c r="AC123" s="128">
        <v>0.25</v>
      </c>
      <c r="AD123" s="181"/>
      <c r="AE123" s="410" t="s">
        <v>349</v>
      </c>
      <c r="AF123" s="411"/>
      <c r="AG123" s="412"/>
      <c r="AH123" s="410" t="s">
        <v>350</v>
      </c>
      <c r="AI123" s="411"/>
      <c r="AJ123" s="412"/>
      <c r="AK123" s="410"/>
      <c r="AL123" s="411"/>
      <c r="AM123" s="412"/>
      <c r="AN123" s="410"/>
      <c r="AO123" s="411"/>
      <c r="AP123" s="412"/>
    </row>
    <row r="124" spans="1:42" ht="182.1" customHeight="1" thickBot="1">
      <c r="A124" s="520"/>
      <c r="B124" s="520"/>
      <c r="C124" s="520"/>
      <c r="D124" s="520"/>
      <c r="E124" s="520"/>
      <c r="F124" s="562"/>
      <c r="G124" s="520"/>
      <c r="H124" s="520"/>
      <c r="I124" s="520"/>
      <c r="J124" s="520"/>
      <c r="K124" s="520"/>
      <c r="L124" s="520"/>
      <c r="M124" s="522"/>
      <c r="N124" s="522"/>
      <c r="O124" s="119" t="s">
        <v>85</v>
      </c>
      <c r="P124" s="120">
        <f>Q124*P123</f>
        <v>2.5000000000000001E-3</v>
      </c>
      <c r="Q124" s="121">
        <f t="shared" si="8"/>
        <v>0.25</v>
      </c>
      <c r="R124" s="125"/>
      <c r="S124" s="126"/>
      <c r="T124" s="126">
        <v>0.25</v>
      </c>
      <c r="U124" s="126"/>
      <c r="V124" s="126"/>
      <c r="W124" s="126"/>
      <c r="X124" s="126"/>
      <c r="Y124" s="126"/>
      <c r="Z124" s="126"/>
      <c r="AA124" s="126"/>
      <c r="AB124" s="126"/>
      <c r="AC124" s="127"/>
      <c r="AD124" s="182"/>
      <c r="AE124" s="413"/>
      <c r="AF124" s="414"/>
      <c r="AG124" s="415"/>
      <c r="AH124" s="413"/>
      <c r="AI124" s="414"/>
      <c r="AJ124" s="415"/>
      <c r="AK124" s="413"/>
      <c r="AL124" s="414"/>
      <c r="AM124" s="415"/>
      <c r="AN124" s="413"/>
      <c r="AO124" s="414"/>
      <c r="AP124" s="415"/>
    </row>
    <row r="125" spans="1:42" ht="182.1" customHeight="1">
      <c r="A125" s="519">
        <v>58</v>
      </c>
      <c r="B125" s="519" t="s">
        <v>73</v>
      </c>
      <c r="C125" s="519" t="s">
        <v>74</v>
      </c>
      <c r="D125" s="519" t="s">
        <v>75</v>
      </c>
      <c r="E125" s="519" t="s">
        <v>75</v>
      </c>
      <c r="F125" s="561" t="s">
        <v>332</v>
      </c>
      <c r="G125" s="519" t="s">
        <v>77</v>
      </c>
      <c r="H125" s="519" t="s">
        <v>351</v>
      </c>
      <c r="I125" s="519" t="s">
        <v>351</v>
      </c>
      <c r="J125" s="519" t="s">
        <v>352</v>
      </c>
      <c r="K125" s="519" t="s">
        <v>81</v>
      </c>
      <c r="L125" s="519" t="s">
        <v>82</v>
      </c>
      <c r="M125" s="521">
        <v>44835</v>
      </c>
      <c r="N125" s="521">
        <v>44926</v>
      </c>
      <c r="O125" s="116" t="s">
        <v>83</v>
      </c>
      <c r="P125" s="117">
        <f>5%/5</f>
        <v>0.01</v>
      </c>
      <c r="Q125" s="118">
        <f t="shared" si="8"/>
        <v>1</v>
      </c>
      <c r="R125" s="122"/>
      <c r="S125" s="123"/>
      <c r="T125" s="123"/>
      <c r="U125" s="123"/>
      <c r="V125" s="124"/>
      <c r="W125" s="123"/>
      <c r="X125" s="124"/>
      <c r="Y125" s="123"/>
      <c r="Z125" s="124"/>
      <c r="AA125" s="123"/>
      <c r="AB125" s="124"/>
      <c r="AC125" s="128">
        <v>1</v>
      </c>
      <c r="AD125" s="181"/>
      <c r="AE125" s="410" t="s">
        <v>353</v>
      </c>
      <c r="AF125" s="411"/>
      <c r="AG125" s="412"/>
      <c r="AH125" s="410" t="s">
        <v>354</v>
      </c>
      <c r="AI125" s="411"/>
      <c r="AJ125" s="412"/>
      <c r="AK125" s="410"/>
      <c r="AL125" s="411"/>
      <c r="AM125" s="412"/>
      <c r="AN125" s="410"/>
      <c r="AO125" s="411"/>
      <c r="AP125" s="412"/>
    </row>
    <row r="126" spans="1:42" ht="182.1" customHeight="1" thickBot="1">
      <c r="A126" s="520"/>
      <c r="B126" s="520"/>
      <c r="C126" s="520"/>
      <c r="D126" s="520"/>
      <c r="E126" s="520"/>
      <c r="F126" s="562"/>
      <c r="G126" s="520"/>
      <c r="H126" s="520"/>
      <c r="I126" s="520"/>
      <c r="J126" s="520"/>
      <c r="K126" s="520"/>
      <c r="L126" s="520"/>
      <c r="M126" s="522"/>
      <c r="N126" s="522"/>
      <c r="O126" s="119" t="s">
        <v>85</v>
      </c>
      <c r="P126" s="120">
        <f>Q126*P125</f>
        <v>0</v>
      </c>
      <c r="Q126" s="121">
        <f t="shared" si="8"/>
        <v>0</v>
      </c>
      <c r="R126" s="125"/>
      <c r="S126" s="126"/>
      <c r="T126" s="126"/>
      <c r="U126" s="126"/>
      <c r="V126" s="126"/>
      <c r="W126" s="126"/>
      <c r="X126" s="126"/>
      <c r="Y126" s="126"/>
      <c r="Z126" s="126"/>
      <c r="AA126" s="126"/>
      <c r="AB126" s="126"/>
      <c r="AC126" s="127"/>
      <c r="AD126" s="182"/>
      <c r="AE126" s="413"/>
      <c r="AF126" s="414"/>
      <c r="AG126" s="415"/>
      <c r="AH126" s="413"/>
      <c r="AI126" s="414"/>
      <c r="AJ126" s="415"/>
      <c r="AK126" s="413"/>
      <c r="AL126" s="414"/>
      <c r="AM126" s="415"/>
      <c r="AN126" s="413"/>
      <c r="AO126" s="414"/>
      <c r="AP126" s="415"/>
    </row>
    <row r="127" spans="1:42" ht="182.1" customHeight="1">
      <c r="A127" s="519">
        <v>59</v>
      </c>
      <c r="B127" s="519" t="s">
        <v>73</v>
      </c>
      <c r="C127" s="519" t="s">
        <v>74</v>
      </c>
      <c r="D127" s="519" t="s">
        <v>75</v>
      </c>
      <c r="E127" s="519" t="s">
        <v>75</v>
      </c>
      <c r="F127" s="551" t="s">
        <v>355</v>
      </c>
      <c r="G127" s="519" t="s">
        <v>77</v>
      </c>
      <c r="H127" s="519" t="s">
        <v>356</v>
      </c>
      <c r="I127" s="519" t="s">
        <v>357</v>
      </c>
      <c r="J127" s="519" t="s">
        <v>343</v>
      </c>
      <c r="K127" s="519" t="s">
        <v>81</v>
      </c>
      <c r="L127" s="519" t="s">
        <v>82</v>
      </c>
      <c r="M127" s="521">
        <v>44593</v>
      </c>
      <c r="N127" s="521">
        <v>44926</v>
      </c>
      <c r="O127" s="116" t="s">
        <v>83</v>
      </c>
      <c r="P127" s="117">
        <f>5%/1</f>
        <v>0.05</v>
      </c>
      <c r="Q127" s="118">
        <f t="shared" si="8"/>
        <v>1</v>
      </c>
      <c r="R127" s="122"/>
      <c r="S127" s="123"/>
      <c r="T127" s="123">
        <v>0.25</v>
      </c>
      <c r="U127" s="123"/>
      <c r="V127" s="124"/>
      <c r="W127" s="123">
        <v>0.25</v>
      </c>
      <c r="X127" s="124"/>
      <c r="Y127" s="123"/>
      <c r="Z127" s="124">
        <v>0.25</v>
      </c>
      <c r="AA127" s="123"/>
      <c r="AB127" s="124"/>
      <c r="AC127" s="128">
        <v>0.25</v>
      </c>
      <c r="AD127" s="181"/>
      <c r="AE127" s="410" t="s">
        <v>358</v>
      </c>
      <c r="AF127" s="411"/>
      <c r="AG127" s="412"/>
      <c r="AH127" s="410" t="s">
        <v>359</v>
      </c>
      <c r="AI127" s="411"/>
      <c r="AJ127" s="412"/>
      <c r="AK127" s="410"/>
      <c r="AL127" s="411"/>
      <c r="AM127" s="412"/>
      <c r="AN127" s="410"/>
      <c r="AO127" s="411"/>
      <c r="AP127" s="412"/>
    </row>
    <row r="128" spans="1:42" ht="182.1" customHeight="1" thickBot="1">
      <c r="A128" s="520"/>
      <c r="B128" s="520"/>
      <c r="C128" s="520"/>
      <c r="D128" s="520"/>
      <c r="E128" s="520"/>
      <c r="F128" s="552"/>
      <c r="G128" s="520"/>
      <c r="H128" s="520"/>
      <c r="I128" s="520"/>
      <c r="J128" s="520"/>
      <c r="K128" s="520"/>
      <c r="L128" s="520"/>
      <c r="M128" s="522"/>
      <c r="N128" s="522"/>
      <c r="O128" s="119" t="s">
        <v>85</v>
      </c>
      <c r="P128" s="120">
        <f>Q128*P127</f>
        <v>1.2500000000000001E-2</v>
      </c>
      <c r="Q128" s="121">
        <f t="shared" si="8"/>
        <v>0.25</v>
      </c>
      <c r="R128" s="125"/>
      <c r="S128" s="126"/>
      <c r="T128" s="126">
        <v>0.25</v>
      </c>
      <c r="U128" s="126"/>
      <c r="V128" s="126"/>
      <c r="W128" s="126"/>
      <c r="X128" s="126"/>
      <c r="Y128" s="126"/>
      <c r="Z128" s="126"/>
      <c r="AA128" s="126"/>
      <c r="AB128" s="126"/>
      <c r="AC128" s="127"/>
      <c r="AD128" s="182"/>
      <c r="AE128" s="413"/>
      <c r="AF128" s="414"/>
      <c r="AG128" s="415"/>
      <c r="AH128" s="413"/>
      <c r="AI128" s="414"/>
      <c r="AJ128" s="415"/>
      <c r="AK128" s="413"/>
      <c r="AL128" s="414"/>
      <c r="AM128" s="415"/>
      <c r="AN128" s="413"/>
      <c r="AO128" s="414"/>
      <c r="AP128" s="415"/>
    </row>
    <row r="129" spans="1:42" ht="182.1" customHeight="1">
      <c r="A129" s="519">
        <v>60</v>
      </c>
      <c r="B129" s="519" t="s">
        <v>73</v>
      </c>
      <c r="C129" s="519" t="s">
        <v>74</v>
      </c>
      <c r="D129" s="519" t="s">
        <v>75</v>
      </c>
      <c r="E129" s="519" t="s">
        <v>75</v>
      </c>
      <c r="F129" s="553" t="s">
        <v>360</v>
      </c>
      <c r="G129" s="519" t="s">
        <v>77</v>
      </c>
      <c r="H129" s="519" t="s">
        <v>361</v>
      </c>
      <c r="I129" s="519" t="s">
        <v>362</v>
      </c>
      <c r="J129" s="519" t="s">
        <v>343</v>
      </c>
      <c r="K129" s="519" t="s">
        <v>81</v>
      </c>
      <c r="L129" s="519" t="s">
        <v>82</v>
      </c>
      <c r="M129" s="521">
        <v>44562</v>
      </c>
      <c r="N129" s="521">
        <v>44926</v>
      </c>
      <c r="O129" s="116" t="s">
        <v>83</v>
      </c>
      <c r="P129" s="117">
        <f>5%/1</f>
        <v>0.05</v>
      </c>
      <c r="Q129" s="118">
        <f t="shared" si="8"/>
        <v>1</v>
      </c>
      <c r="R129" s="122"/>
      <c r="S129" s="123"/>
      <c r="T129" s="123">
        <v>0.25</v>
      </c>
      <c r="U129" s="123"/>
      <c r="V129" s="124"/>
      <c r="W129" s="123">
        <v>0.25</v>
      </c>
      <c r="X129" s="124"/>
      <c r="Y129" s="123"/>
      <c r="Z129" s="124">
        <v>0.25</v>
      </c>
      <c r="AA129" s="123"/>
      <c r="AB129" s="124"/>
      <c r="AC129" s="128">
        <v>0.25</v>
      </c>
      <c r="AD129" s="181"/>
      <c r="AE129" s="410" t="s">
        <v>363</v>
      </c>
      <c r="AF129" s="411"/>
      <c r="AG129" s="412"/>
      <c r="AH129" s="410" t="s">
        <v>364</v>
      </c>
      <c r="AI129" s="411"/>
      <c r="AJ129" s="412"/>
      <c r="AK129" s="410"/>
      <c r="AL129" s="411"/>
      <c r="AM129" s="412"/>
      <c r="AN129" s="410"/>
      <c r="AO129" s="411"/>
      <c r="AP129" s="412"/>
    </row>
    <row r="130" spans="1:42" ht="182.1" customHeight="1" thickBot="1">
      <c r="A130" s="520"/>
      <c r="B130" s="520"/>
      <c r="C130" s="520"/>
      <c r="D130" s="520"/>
      <c r="E130" s="520"/>
      <c r="F130" s="554"/>
      <c r="G130" s="520"/>
      <c r="H130" s="520"/>
      <c r="I130" s="520"/>
      <c r="J130" s="520"/>
      <c r="K130" s="520"/>
      <c r="L130" s="520"/>
      <c r="M130" s="522"/>
      <c r="N130" s="522"/>
      <c r="O130" s="119" t="s">
        <v>85</v>
      </c>
      <c r="P130" s="120">
        <f>Q130*P129</f>
        <v>2.5000000000000001E-2</v>
      </c>
      <c r="Q130" s="121">
        <f t="shared" si="8"/>
        <v>0.5</v>
      </c>
      <c r="R130" s="125"/>
      <c r="S130" s="126"/>
      <c r="T130" s="126">
        <v>0.25</v>
      </c>
      <c r="U130" s="126"/>
      <c r="V130" s="126"/>
      <c r="W130" s="126">
        <v>0.25</v>
      </c>
      <c r="X130" s="126"/>
      <c r="Y130" s="126"/>
      <c r="Z130" s="126"/>
      <c r="AA130" s="126"/>
      <c r="AB130" s="126"/>
      <c r="AC130" s="127"/>
      <c r="AD130" s="182"/>
      <c r="AE130" s="413"/>
      <c r="AF130" s="414"/>
      <c r="AG130" s="415"/>
      <c r="AH130" s="413"/>
      <c r="AI130" s="414"/>
      <c r="AJ130" s="415"/>
      <c r="AK130" s="413"/>
      <c r="AL130" s="414"/>
      <c r="AM130" s="415"/>
      <c r="AN130" s="413"/>
      <c r="AO130" s="414"/>
      <c r="AP130" s="415"/>
    </row>
    <row r="131" spans="1:42" ht="182.1" customHeight="1">
      <c r="A131" s="519">
        <v>61</v>
      </c>
      <c r="B131" s="519" t="s">
        <v>132</v>
      </c>
      <c r="C131" s="519" t="s">
        <v>125</v>
      </c>
      <c r="D131" s="519" t="s">
        <v>102</v>
      </c>
      <c r="E131" s="519" t="s">
        <v>103</v>
      </c>
      <c r="F131" s="555" t="s">
        <v>365</v>
      </c>
      <c r="G131" s="519" t="s">
        <v>104</v>
      </c>
      <c r="H131" s="519" t="s">
        <v>366</v>
      </c>
      <c r="I131" s="519" t="s">
        <v>367</v>
      </c>
      <c r="J131" s="519" t="s">
        <v>185</v>
      </c>
      <c r="K131" s="519" t="s">
        <v>81</v>
      </c>
      <c r="L131" s="519" t="s">
        <v>82</v>
      </c>
      <c r="M131" s="521">
        <v>44562</v>
      </c>
      <c r="N131" s="521">
        <v>44926</v>
      </c>
      <c r="O131" s="116" t="s">
        <v>83</v>
      </c>
      <c r="P131" s="117">
        <f>5%/1</f>
        <v>0.05</v>
      </c>
      <c r="Q131" s="118">
        <f t="shared" si="8"/>
        <v>1</v>
      </c>
      <c r="R131" s="122"/>
      <c r="S131" s="123"/>
      <c r="T131" s="123">
        <v>0.25</v>
      </c>
      <c r="U131" s="123"/>
      <c r="V131" s="124"/>
      <c r="W131" s="123">
        <v>0.25</v>
      </c>
      <c r="X131" s="124"/>
      <c r="Y131" s="123"/>
      <c r="Z131" s="124">
        <v>0.25</v>
      </c>
      <c r="AA131" s="123"/>
      <c r="AB131" s="124"/>
      <c r="AC131" s="128">
        <v>0.25</v>
      </c>
      <c r="AD131" s="181"/>
      <c r="AE131" s="410" t="s">
        <v>368</v>
      </c>
      <c r="AF131" s="411"/>
      <c r="AG131" s="412"/>
      <c r="AH131" s="410" t="s">
        <v>369</v>
      </c>
      <c r="AI131" s="411"/>
      <c r="AJ131" s="412"/>
      <c r="AK131" s="410"/>
      <c r="AL131" s="411"/>
      <c r="AM131" s="412"/>
      <c r="AN131" s="410"/>
      <c r="AO131" s="411"/>
      <c r="AP131" s="412"/>
    </row>
    <row r="132" spans="1:42" ht="182.1" customHeight="1" thickBot="1">
      <c r="A132" s="520"/>
      <c r="B132" s="520"/>
      <c r="C132" s="520"/>
      <c r="D132" s="520"/>
      <c r="E132" s="520"/>
      <c r="F132" s="556"/>
      <c r="G132" s="520"/>
      <c r="H132" s="520"/>
      <c r="I132" s="520"/>
      <c r="J132" s="520"/>
      <c r="K132" s="520"/>
      <c r="L132" s="520"/>
      <c r="M132" s="522"/>
      <c r="N132" s="522"/>
      <c r="O132" s="119" t="s">
        <v>85</v>
      </c>
      <c r="P132" s="120">
        <f>Q132*P131</f>
        <v>2.5000000000000001E-2</v>
      </c>
      <c r="Q132" s="121">
        <f t="shared" si="8"/>
        <v>0.5</v>
      </c>
      <c r="R132" s="125"/>
      <c r="S132" s="126"/>
      <c r="T132" s="126">
        <v>0.25</v>
      </c>
      <c r="U132" s="126"/>
      <c r="V132" s="126"/>
      <c r="W132" s="126">
        <v>0.25</v>
      </c>
      <c r="X132" s="126"/>
      <c r="Y132" s="126"/>
      <c r="Z132" s="126"/>
      <c r="AA132" s="126"/>
      <c r="AB132" s="126"/>
      <c r="AC132" s="127"/>
      <c r="AD132" s="182"/>
      <c r="AE132" s="413"/>
      <c r="AF132" s="414"/>
      <c r="AG132" s="415"/>
      <c r="AH132" s="413"/>
      <c r="AI132" s="414"/>
      <c r="AJ132" s="415"/>
      <c r="AK132" s="413"/>
      <c r="AL132" s="414"/>
      <c r="AM132" s="415"/>
      <c r="AN132" s="413"/>
      <c r="AO132" s="414"/>
      <c r="AP132" s="415"/>
    </row>
    <row r="133" spans="1:42" ht="182.1" customHeight="1">
      <c r="A133" s="519">
        <v>62</v>
      </c>
      <c r="B133" s="519" t="s">
        <v>132</v>
      </c>
      <c r="C133" s="519" t="s">
        <v>125</v>
      </c>
      <c r="D133" s="519" t="s">
        <v>370</v>
      </c>
      <c r="E133" s="519" t="s">
        <v>371</v>
      </c>
      <c r="F133" s="557" t="s">
        <v>372</v>
      </c>
      <c r="G133" s="519" t="s">
        <v>373</v>
      </c>
      <c r="H133" s="519" t="s">
        <v>374</v>
      </c>
      <c r="I133" s="519" t="s">
        <v>375</v>
      </c>
      <c r="J133" s="519" t="s">
        <v>185</v>
      </c>
      <c r="K133" s="519" t="s">
        <v>81</v>
      </c>
      <c r="L133" s="519" t="s">
        <v>82</v>
      </c>
      <c r="M133" s="521">
        <v>44586</v>
      </c>
      <c r="N133" s="521">
        <v>44926</v>
      </c>
      <c r="O133" s="116" t="s">
        <v>83</v>
      </c>
      <c r="P133" s="117">
        <f>5%/1</f>
        <v>0.05</v>
      </c>
      <c r="Q133" s="118">
        <f t="shared" si="8"/>
        <v>1</v>
      </c>
      <c r="R133" s="122"/>
      <c r="S133" s="123"/>
      <c r="T133" s="123">
        <v>0.25</v>
      </c>
      <c r="U133" s="123"/>
      <c r="V133" s="124"/>
      <c r="W133" s="123">
        <v>0.25</v>
      </c>
      <c r="X133" s="124"/>
      <c r="Y133" s="123"/>
      <c r="Z133" s="124">
        <v>0.25</v>
      </c>
      <c r="AA133" s="123"/>
      <c r="AB133" s="124"/>
      <c r="AC133" s="128">
        <v>0.25</v>
      </c>
      <c r="AD133" s="181"/>
      <c r="AE133" s="410" t="s">
        <v>376</v>
      </c>
      <c r="AF133" s="411"/>
      <c r="AG133" s="412"/>
      <c r="AH133" s="410" t="s">
        <v>377</v>
      </c>
      <c r="AI133" s="411"/>
      <c r="AJ133" s="412"/>
      <c r="AK133" s="410"/>
      <c r="AL133" s="411"/>
      <c r="AM133" s="412"/>
      <c r="AN133" s="410"/>
      <c r="AO133" s="411"/>
      <c r="AP133" s="412"/>
    </row>
    <row r="134" spans="1:42" ht="182.1" customHeight="1" thickBot="1">
      <c r="A134" s="520"/>
      <c r="B134" s="520"/>
      <c r="C134" s="520"/>
      <c r="D134" s="520"/>
      <c r="E134" s="520"/>
      <c r="F134" s="558"/>
      <c r="G134" s="520"/>
      <c r="H134" s="520"/>
      <c r="I134" s="520"/>
      <c r="J134" s="520"/>
      <c r="K134" s="520"/>
      <c r="L134" s="520"/>
      <c r="M134" s="522"/>
      <c r="N134" s="522"/>
      <c r="O134" s="119" t="s">
        <v>85</v>
      </c>
      <c r="P134" s="120">
        <f>Q134*P133</f>
        <v>2.0500000000000004E-2</v>
      </c>
      <c r="Q134" s="121">
        <f>SUM(R134:AC134)</f>
        <v>0.41000000000000003</v>
      </c>
      <c r="R134" s="125"/>
      <c r="S134" s="126"/>
      <c r="T134" s="126">
        <v>0.19</v>
      </c>
      <c r="U134" s="126"/>
      <c r="V134" s="126"/>
      <c r="W134" s="126">
        <v>0.22</v>
      </c>
      <c r="X134" s="126"/>
      <c r="Y134" s="126"/>
      <c r="Z134" s="126"/>
      <c r="AA134" s="126"/>
      <c r="AB134" s="126"/>
      <c r="AC134" s="127"/>
      <c r="AD134" s="182"/>
      <c r="AE134" s="413" t="s">
        <v>378</v>
      </c>
      <c r="AF134" s="414"/>
      <c r="AG134" s="415"/>
      <c r="AH134" s="413"/>
      <c r="AI134" s="414"/>
      <c r="AJ134" s="415"/>
      <c r="AK134" s="413"/>
      <c r="AL134" s="414"/>
      <c r="AM134" s="415"/>
      <c r="AN134" s="413"/>
      <c r="AO134" s="414"/>
      <c r="AP134" s="415"/>
    </row>
    <row r="135" spans="1:42" ht="170.45" customHeight="1">
      <c r="A135" s="519">
        <v>63</v>
      </c>
      <c r="B135" s="519" t="s">
        <v>132</v>
      </c>
      <c r="C135" s="519" t="s">
        <v>125</v>
      </c>
      <c r="D135" s="519" t="s">
        <v>112</v>
      </c>
      <c r="E135" s="519" t="s">
        <v>379</v>
      </c>
      <c r="F135" s="559" t="s">
        <v>380</v>
      </c>
      <c r="G135" s="519" t="s">
        <v>381</v>
      </c>
      <c r="H135" s="519" t="s">
        <v>382</v>
      </c>
      <c r="I135" s="519" t="s">
        <v>383</v>
      </c>
      <c r="J135" s="519" t="s">
        <v>185</v>
      </c>
      <c r="K135" s="519" t="s">
        <v>81</v>
      </c>
      <c r="L135" s="519" t="s">
        <v>82</v>
      </c>
      <c r="M135" s="521">
        <v>44562</v>
      </c>
      <c r="N135" s="521">
        <v>44926</v>
      </c>
      <c r="O135" s="116" t="s">
        <v>83</v>
      </c>
      <c r="P135" s="117">
        <f>5%/1</f>
        <v>0.05</v>
      </c>
      <c r="Q135" s="118">
        <f t="shared" ref="Q135" si="9">SUM(R135:AC135)</f>
        <v>1</v>
      </c>
      <c r="R135" s="122"/>
      <c r="S135" s="123"/>
      <c r="T135" s="123">
        <v>0.25</v>
      </c>
      <c r="U135" s="123"/>
      <c r="V135" s="124"/>
      <c r="W135" s="123">
        <v>0.25</v>
      </c>
      <c r="X135" s="124"/>
      <c r="Y135" s="123"/>
      <c r="Z135" s="124">
        <v>0.25</v>
      </c>
      <c r="AA135" s="123"/>
      <c r="AB135" s="124"/>
      <c r="AC135" s="128">
        <v>0.25</v>
      </c>
      <c r="AD135" s="181"/>
      <c r="AE135" s="410" t="s">
        <v>384</v>
      </c>
      <c r="AF135" s="411"/>
      <c r="AG135" s="412"/>
      <c r="AH135" s="410" t="s">
        <v>385</v>
      </c>
      <c r="AI135" s="411"/>
      <c r="AJ135" s="412"/>
      <c r="AK135" s="410"/>
      <c r="AL135" s="411"/>
      <c r="AM135" s="412"/>
      <c r="AN135" s="410"/>
      <c r="AO135" s="411"/>
      <c r="AP135" s="412"/>
    </row>
    <row r="136" spans="1:42" ht="170.45" customHeight="1" thickBot="1">
      <c r="A136" s="520"/>
      <c r="B136" s="520"/>
      <c r="C136" s="520"/>
      <c r="D136" s="520"/>
      <c r="E136" s="520"/>
      <c r="F136" s="560"/>
      <c r="G136" s="520"/>
      <c r="H136" s="520"/>
      <c r="I136" s="520"/>
      <c r="J136" s="520"/>
      <c r="K136" s="520"/>
      <c r="L136" s="520"/>
      <c r="M136" s="522"/>
      <c r="N136" s="522"/>
      <c r="O136" s="119" t="s">
        <v>85</v>
      </c>
      <c r="P136" s="120">
        <f>Q136*P135</f>
        <v>2.5000000000000001E-2</v>
      </c>
      <c r="Q136" s="121">
        <f>SUM(R136:AC136)</f>
        <v>0.5</v>
      </c>
      <c r="R136" s="125"/>
      <c r="S136" s="126"/>
      <c r="T136" s="126">
        <v>0.25</v>
      </c>
      <c r="U136" s="126"/>
      <c r="V136" s="126"/>
      <c r="W136" s="126">
        <v>0.25</v>
      </c>
      <c r="X136" s="126"/>
      <c r="Y136" s="126"/>
      <c r="Z136" s="126"/>
      <c r="AA136" s="126"/>
      <c r="AB136" s="126"/>
      <c r="AC136" s="127"/>
      <c r="AD136" s="182"/>
      <c r="AE136" s="413"/>
      <c r="AF136" s="414"/>
      <c r="AG136" s="415"/>
      <c r="AH136" s="413"/>
      <c r="AI136" s="414"/>
      <c r="AJ136" s="415"/>
      <c r="AK136" s="413"/>
      <c r="AL136" s="414"/>
      <c r="AM136" s="415"/>
      <c r="AN136" s="413"/>
      <c r="AO136" s="414"/>
      <c r="AP136" s="415"/>
    </row>
    <row r="137" spans="1:42" ht="182.1" customHeight="1">
      <c r="A137" s="519">
        <v>64</v>
      </c>
      <c r="B137" s="519" t="s">
        <v>132</v>
      </c>
      <c r="C137" s="519" t="s">
        <v>125</v>
      </c>
      <c r="D137" s="519" t="s">
        <v>112</v>
      </c>
      <c r="E137" s="519" t="s">
        <v>379</v>
      </c>
      <c r="F137" s="541" t="s">
        <v>386</v>
      </c>
      <c r="G137" s="519" t="s">
        <v>381</v>
      </c>
      <c r="H137" s="519" t="s">
        <v>387</v>
      </c>
      <c r="I137" s="519" t="s">
        <v>388</v>
      </c>
      <c r="J137" s="519" t="s">
        <v>185</v>
      </c>
      <c r="K137" s="519" t="s">
        <v>81</v>
      </c>
      <c r="L137" s="519" t="s">
        <v>82</v>
      </c>
      <c r="M137" s="521">
        <v>44562</v>
      </c>
      <c r="N137" s="521">
        <v>44926</v>
      </c>
      <c r="O137" s="116" t="s">
        <v>83</v>
      </c>
      <c r="P137" s="117">
        <f>5%/1</f>
        <v>0.05</v>
      </c>
      <c r="Q137" s="118">
        <f t="shared" ref="Q137" si="10">SUM(R137:AC137)</f>
        <v>1</v>
      </c>
      <c r="R137" s="122"/>
      <c r="S137" s="123"/>
      <c r="T137" s="123">
        <v>0.25</v>
      </c>
      <c r="U137" s="123"/>
      <c r="V137" s="124"/>
      <c r="W137" s="123">
        <v>0.25</v>
      </c>
      <c r="X137" s="124"/>
      <c r="Y137" s="123"/>
      <c r="Z137" s="124">
        <v>0.25</v>
      </c>
      <c r="AA137" s="123"/>
      <c r="AB137" s="124"/>
      <c r="AC137" s="128">
        <v>0.25</v>
      </c>
      <c r="AD137" s="181"/>
      <c r="AE137" s="410" t="s">
        <v>389</v>
      </c>
      <c r="AF137" s="411"/>
      <c r="AG137" s="412"/>
      <c r="AH137" s="410" t="s">
        <v>390</v>
      </c>
      <c r="AI137" s="411"/>
      <c r="AJ137" s="412"/>
      <c r="AK137" s="410"/>
      <c r="AL137" s="411"/>
      <c r="AM137" s="412"/>
      <c r="AN137" s="410"/>
      <c r="AO137" s="411"/>
      <c r="AP137" s="412"/>
    </row>
    <row r="138" spans="1:42" ht="182.1" customHeight="1">
      <c r="A138" s="520"/>
      <c r="B138" s="520"/>
      <c r="C138" s="520"/>
      <c r="D138" s="520"/>
      <c r="E138" s="520"/>
      <c r="F138" s="542"/>
      <c r="G138" s="520"/>
      <c r="H138" s="520"/>
      <c r="I138" s="520"/>
      <c r="J138" s="520"/>
      <c r="K138" s="520"/>
      <c r="L138" s="520"/>
      <c r="M138" s="522"/>
      <c r="N138" s="522"/>
      <c r="O138" s="119" t="s">
        <v>85</v>
      </c>
      <c r="P138" s="120">
        <f>Q138*P137</f>
        <v>2.5000000000000001E-2</v>
      </c>
      <c r="Q138" s="121">
        <f>SUM(R138:AC138)</f>
        <v>0.5</v>
      </c>
      <c r="R138" s="125"/>
      <c r="S138" s="126"/>
      <c r="T138" s="126">
        <v>0.25</v>
      </c>
      <c r="U138" s="126"/>
      <c r="V138" s="126"/>
      <c r="W138" s="126">
        <v>0.25</v>
      </c>
      <c r="X138" s="126"/>
      <c r="Y138" s="126"/>
      <c r="Z138" s="126"/>
      <c r="AA138" s="126"/>
      <c r="AB138" s="126"/>
      <c r="AC138" s="127"/>
      <c r="AD138" s="182"/>
      <c r="AE138" s="413"/>
      <c r="AF138" s="414"/>
      <c r="AG138" s="415"/>
      <c r="AH138" s="413"/>
      <c r="AI138" s="414"/>
      <c r="AJ138" s="415"/>
      <c r="AK138" s="413"/>
      <c r="AL138" s="414"/>
      <c r="AM138" s="415"/>
      <c r="AN138" s="413"/>
      <c r="AO138" s="414"/>
      <c r="AP138" s="415"/>
    </row>
    <row r="139" spans="1:42">
      <c r="D139" s="1"/>
    </row>
  </sheetData>
  <protectedRanges>
    <protectedRange algorithmName="SHA-512" hashValue="DkrDM61FZHVqtJlShxaX9SBZ/CL4H718/P0J2ieg08Jb077Uv2whUMjmwCa5sPCuUGhCbHObd0QKtBHCIWXU7w==" saltValue="hNncc5ko41ar4WezrhJNdw==" spinCount="100000" sqref="P96:Q96 Q95 P98:Q98 Q97 P100:Q100 Q99 P115:Q116" name="Avance Plan por actividad_1_1"/>
    <protectedRange sqref="R95:AD100" name="Rango1_2_1_1_40"/>
    <protectedRange sqref="R115:AD116" name="Rango1_2_1_1_48"/>
    <protectedRange algorithmName="SHA-512" hashValue="DkrDM61FZHVqtJlShxaX9SBZ/CL4H718/P0J2ieg08Jb077Uv2whUMjmwCa5sPCuUGhCbHObd0QKtBHCIWXU7w==" saltValue="hNncc5ko41ar4WezrhJNdw==" spinCount="100000" sqref="P11:Q34 P38:Q38 Q37 P36:Q36 Q35" name="Avance Plan por actividad_1_1_1"/>
    <protectedRange sqref="R11:AD12" name="Rango1_2_1_1_17"/>
    <protectedRange sqref="R13:AD14" name="Rango1_2_1_1_1_1"/>
    <protectedRange sqref="R15:AD16" name="Rango1_2_1_1_2_1"/>
    <protectedRange sqref="R17:AD18" name="Rango1_2_1_1_3_1"/>
    <protectedRange sqref="R19:AD20" name="Rango1_2_1_1_4_1"/>
    <protectedRange sqref="R21:AD22" name="Rango1_2_1_1_5_1"/>
    <protectedRange sqref="R23:AD24" name="Rango1_2_1_1_6_1"/>
    <protectedRange sqref="R25:AD26" name="Rango1_2_1_1_7_1"/>
    <protectedRange sqref="R27:AD28" name="Rango1_2_1_1_8_1"/>
    <protectedRange sqref="R29:AD30" name="Rango1_2_1_1_9_1"/>
    <protectedRange sqref="R31:AD32" name="Rango1_2_1_1_10_1"/>
    <protectedRange sqref="AC35 R33:AA38 AD33:AD38 AB33:AC34 AB36:AC38" name="Rango1_2_1_1_11_1"/>
    <protectedRange algorithmName="SHA-512" hashValue="DkrDM61FZHVqtJlShxaX9SBZ/CL4H718/P0J2ieg08Jb077Uv2whUMjmwCa5sPCuUGhCbHObd0QKtBHCIWXU7w==" saltValue="hNncc5ko41ar4WezrhJNdw==" spinCount="100000" sqref="P99 P97 P95 P39:Q94 P37 P35" name="Avance Plan por actividad_1_1_2"/>
    <protectedRange sqref="R39:AD40" name="Rango1_2_1_1_12_1"/>
    <protectedRange sqref="R41:AD42" name="Rango1_2_1_1_13_1"/>
    <protectedRange sqref="R43:AD44" name="Rango1_2_1_1_14_1"/>
    <protectedRange sqref="R45:AD46" name="Rango1_2_1_1_15_1"/>
    <protectedRange sqref="R47:AD48" name="Rango1_2_1_1_16_1"/>
    <protectedRange sqref="R49:AD50" name="Rango1_2_1_1_18_1"/>
    <protectedRange sqref="R51:AD52" name="Rango1_2_1_1_19_1"/>
    <protectedRange sqref="R53:AD54" name="Rango1_2_1_1_20_1"/>
    <protectedRange sqref="R55:AD56" name="Rango1_2_1_1_21_1"/>
    <protectedRange sqref="R57:AD58" name="Rango1_2_1_1_22_1"/>
    <protectedRange sqref="R59:AD60" name="Rango1_2_1_1_23_1"/>
    <protectedRange sqref="R61:AD62" name="Rango1_2_1_1_24_1"/>
    <protectedRange sqref="R63:AD64" name="Rango1_2_1_1_25_1"/>
    <protectedRange sqref="R65:AD66" name="Rango1_2_1_1_26_1"/>
    <protectedRange sqref="R67:AD68" name="Rango1_2_1_1_27_1"/>
    <protectedRange sqref="R69:AD70" name="Rango1_2_1_1_28_1"/>
    <protectedRange sqref="R71:AD72" name="Rango1_2_1_1_29_1"/>
    <protectedRange sqref="R73:AD74" name="Rango1_2_1_1_30_1"/>
    <protectedRange sqref="R75:AD76" name="Rango1_2_1_1_31_1"/>
    <protectedRange sqref="R77:AD78" name="Rango1_2_1_1_32_1"/>
    <protectedRange sqref="R79:AD80" name="Rango1_2_1_1_33_1"/>
    <protectedRange sqref="R81:AD82" name="Rango1_2_1_1_34_1"/>
    <protectedRange sqref="R83:AD84" name="Rango1_2_1_1_35_1"/>
    <protectedRange sqref="R85:AD86" name="Rango1_2_1_1_36_1"/>
    <protectedRange sqref="R87:AD88" name="Rango1_2_1_1_37_1"/>
    <protectedRange sqref="R89:AD90" name="Rango1_2_1_1_38_1"/>
    <protectedRange sqref="R91:AD92" name="Rango1_2_1_1_39_1"/>
    <protectedRange sqref="R93:AD94" name="Rango1_2_1_1_40_1"/>
    <protectedRange algorithmName="SHA-512" hashValue="DkrDM61FZHVqtJlShxaX9SBZ/CL4H718/P0J2ieg08Jb077Uv2whUMjmwCa5sPCuUGhCbHObd0QKtBHCIWXU7w==" saltValue="hNncc5ko41ar4WezrhJNdw==" spinCount="100000" sqref="P101:Q110" name="Avance Plan por actividad_1_1_3"/>
    <protectedRange sqref="U105:AD105 U109:AD109 R101:AD102 U103:AD103 U107:AD107" name="Rango1_2_1_1_41_1"/>
    <protectedRange sqref="R104:AD104 R103:T103" name="Rango1_2_1_1_42_1"/>
    <protectedRange sqref="R106:AD106 R105:T105" name="Rango1_2_1_1_43_1"/>
    <protectedRange sqref="R108:AD108 R107:T107" name="Rango1_2_1_1_44_1"/>
    <protectedRange sqref="R110:AD110 R109:T109" name="Rango1_2_1_1_45_1"/>
    <protectedRange algorithmName="SHA-512" hashValue="DkrDM61FZHVqtJlShxaX9SBZ/CL4H718/P0J2ieg08Jb077Uv2whUMjmwCa5sPCuUGhCbHObd0QKtBHCIWXU7w==" saltValue="hNncc5ko41ar4WezrhJNdw==" spinCount="100000" sqref="P111:Q114" name="Avance Plan por actividad_1_1_4"/>
    <protectedRange sqref="R112:AD112" name="Rango1_2_1_1_46_1"/>
    <protectedRange sqref="R114:AD114 R113:S113" name="Rango1_2_1_1_47_1"/>
    <protectedRange sqref="R111:AD111 T113:AD113" name="Rango1_2_1_1_58_1"/>
    <protectedRange algorithmName="SHA-512" hashValue="DkrDM61FZHVqtJlShxaX9SBZ/CL4H718/P0J2ieg08Jb077Uv2whUMjmwCa5sPCuUGhCbHObd0QKtBHCIWXU7w==" saltValue="hNncc5ko41ar4WezrhJNdw==" spinCount="100000" sqref="P117:Q126" name="Avance Plan por actividad_1_1_5"/>
    <protectedRange sqref="R117:AD118" name="Rango1_2_1_1_49_1"/>
    <protectedRange sqref="R119:AD120" name="Rango1_2_1_1_50_1"/>
    <protectedRange sqref="R121:AD122" name="Rango1_2_1_1_51_1"/>
    <protectedRange sqref="R123:AD124" name="Rango1_2_1_1_52_1"/>
    <protectedRange sqref="R125:AD126" name="Rango1_2_1_1_53_1"/>
    <protectedRange algorithmName="SHA-512" hashValue="DkrDM61FZHVqtJlShxaX9SBZ/CL4H718/P0J2ieg08Jb077Uv2whUMjmwCa5sPCuUGhCbHObd0QKtBHCIWXU7w==" saltValue="hNncc5ko41ar4WezrhJNdw==" spinCount="100000" sqref="P127:Q128" name="Avance Plan por actividad_1_1_6"/>
    <protectedRange sqref="R127:AD128" name="Rango1_2_1_1_54_1"/>
    <protectedRange algorithmName="SHA-512" hashValue="DkrDM61FZHVqtJlShxaX9SBZ/CL4H718/P0J2ieg08Jb077Uv2whUMjmwCa5sPCuUGhCbHObd0QKtBHCIWXU7w==" saltValue="hNncc5ko41ar4WezrhJNdw==" spinCount="100000" sqref="P129:Q130" name="Avance Plan por actividad_1_1_7"/>
    <protectedRange sqref="R129:AD130" name="Rango1_2_1_1_55_1"/>
    <protectedRange algorithmName="SHA-512" hashValue="DkrDM61FZHVqtJlShxaX9SBZ/CL4H718/P0J2ieg08Jb077Uv2whUMjmwCa5sPCuUGhCbHObd0QKtBHCIWXU7w==" saltValue="hNncc5ko41ar4WezrhJNdw==" spinCount="100000" sqref="P131:Q132" name="Avance Plan por actividad_1_1_8"/>
    <protectedRange sqref="R131:AD132" name="Rango1_2_1_1_56_1"/>
    <protectedRange algorithmName="SHA-512" hashValue="DkrDM61FZHVqtJlShxaX9SBZ/CL4H718/P0J2ieg08Jb077Uv2whUMjmwCa5sPCuUGhCbHObd0QKtBHCIWXU7w==" saltValue="hNncc5ko41ar4WezrhJNdw==" spinCount="100000" sqref="P133:Q134" name="Avance Plan por actividad_1_1_9"/>
    <protectedRange sqref="R133:AD134" name="Rango1_2_1_1_57_1"/>
    <protectedRange algorithmName="SHA-512" hashValue="DkrDM61FZHVqtJlShxaX9SBZ/CL4H718/P0J2ieg08Jb077Uv2whUMjmwCa5sPCuUGhCbHObd0QKtBHCIWXU7w==" saltValue="hNncc5ko41ar4WezrhJNdw==" spinCount="100000" sqref="P135:Q136" name="Avance Plan por actividad_1_1_10"/>
    <protectedRange sqref="R135:AD136" name="Rango1_2_1_1_58_2"/>
    <protectedRange algorithmName="SHA-512" hashValue="DkrDM61FZHVqtJlShxaX9SBZ/CL4H718/P0J2ieg08Jb077Uv2whUMjmwCa5sPCuUGhCbHObd0QKtBHCIWXU7w==" saltValue="hNncc5ko41ar4WezrhJNdw==" spinCount="100000" sqref="P137:Q138" name="Avance Plan por actividad_1_1_11"/>
    <protectedRange sqref="R137:AD138" name="Rango1_2_1_1_59_1"/>
  </protectedRanges>
  <autoFilter ref="A9:N138" xr:uid="{3B43C209-F012-4B1D-802D-3E3E1A7738B8}"/>
  <mergeCells count="1198">
    <mergeCell ref="A37:A38"/>
    <mergeCell ref="B37:B38"/>
    <mergeCell ref="C37:C38"/>
    <mergeCell ref="D37:D38"/>
    <mergeCell ref="E37:E38"/>
    <mergeCell ref="F37:F38"/>
    <mergeCell ref="G37:G38"/>
    <mergeCell ref="H37:H38"/>
    <mergeCell ref="I37:I38"/>
    <mergeCell ref="J37:J38"/>
    <mergeCell ref="K37:K38"/>
    <mergeCell ref="L37:L38"/>
    <mergeCell ref="M37:M38"/>
    <mergeCell ref="N37:N38"/>
    <mergeCell ref="AE37:AG38"/>
    <mergeCell ref="AH37:AJ38"/>
    <mergeCell ref="AK37:AM38"/>
    <mergeCell ref="AN99:AP100"/>
    <mergeCell ref="F95:F96"/>
    <mergeCell ref="G95:G96"/>
    <mergeCell ref="H95:H96"/>
    <mergeCell ref="I95:I96"/>
    <mergeCell ref="J95:J96"/>
    <mergeCell ref="K95:K96"/>
    <mergeCell ref="L95:L96"/>
    <mergeCell ref="M95:M96"/>
    <mergeCell ref="N95:N96"/>
    <mergeCell ref="AE95:AG96"/>
    <mergeCell ref="AH95:AJ96"/>
    <mergeCell ref="AK95:AM96"/>
    <mergeCell ref="AN95:AP96"/>
    <mergeCell ref="AN97:AP98"/>
    <mergeCell ref="A35:A36"/>
    <mergeCell ref="B35:B36"/>
    <mergeCell ref="C35:C36"/>
    <mergeCell ref="D35:D36"/>
    <mergeCell ref="E35:E36"/>
    <mergeCell ref="F35:F36"/>
    <mergeCell ref="G35:G36"/>
    <mergeCell ref="H35:H36"/>
    <mergeCell ref="I35:I36"/>
    <mergeCell ref="J35:J36"/>
    <mergeCell ref="K35:K36"/>
    <mergeCell ref="L35:L36"/>
    <mergeCell ref="M35:M36"/>
    <mergeCell ref="N35:N36"/>
    <mergeCell ref="AE35:AG36"/>
    <mergeCell ref="AH35:AJ36"/>
    <mergeCell ref="AK35:AM36"/>
    <mergeCell ref="C97:C98"/>
    <mergeCell ref="D97:D98"/>
    <mergeCell ref="E97:E98"/>
    <mergeCell ref="F97:F98"/>
    <mergeCell ref="G97:G98"/>
    <mergeCell ref="H97:H98"/>
    <mergeCell ref="I97:I98"/>
    <mergeCell ref="J97:J98"/>
    <mergeCell ref="K97:K98"/>
    <mergeCell ref="L97:L98"/>
    <mergeCell ref="M97:M98"/>
    <mergeCell ref="N97:N98"/>
    <mergeCell ref="AE97:AG98"/>
    <mergeCell ref="AH97:AJ98"/>
    <mergeCell ref="AK97:AM98"/>
    <mergeCell ref="F99:F100"/>
    <mergeCell ref="G99:G100"/>
    <mergeCell ref="H99:H100"/>
    <mergeCell ref="I99:I100"/>
    <mergeCell ref="J99:J100"/>
    <mergeCell ref="K99:K100"/>
    <mergeCell ref="L99:L100"/>
    <mergeCell ref="M99:M100"/>
    <mergeCell ref="N99:N100"/>
    <mergeCell ref="AE99:AG100"/>
    <mergeCell ref="AH99:AJ100"/>
    <mergeCell ref="AK99:AM100"/>
    <mergeCell ref="F137:F138"/>
    <mergeCell ref="R5:R10"/>
    <mergeCell ref="S5:S10"/>
    <mergeCell ref="T5:T10"/>
    <mergeCell ref="U5:U10"/>
    <mergeCell ref="V5:V10"/>
    <mergeCell ref="W5:W10"/>
    <mergeCell ref="X5:X10"/>
    <mergeCell ref="Y5:Y10"/>
    <mergeCell ref="Z5:Z10"/>
    <mergeCell ref="AA5:AA10"/>
    <mergeCell ref="AB5:AB10"/>
    <mergeCell ref="AC5:AC10"/>
    <mergeCell ref="Q5:Q10"/>
    <mergeCell ref="F127:F128"/>
    <mergeCell ref="F129:F130"/>
    <mergeCell ref="F131:F132"/>
    <mergeCell ref="F133:F134"/>
    <mergeCell ref="F135:F136"/>
    <mergeCell ref="F117:F118"/>
    <mergeCell ref="F119:F120"/>
    <mergeCell ref="F121:F122"/>
    <mergeCell ref="F123:F124"/>
    <mergeCell ref="F125:F126"/>
    <mergeCell ref="J133:J134"/>
    <mergeCell ref="K133:K134"/>
    <mergeCell ref="L129:L130"/>
    <mergeCell ref="M129:M130"/>
    <mergeCell ref="N129:N130"/>
    <mergeCell ref="G131:G132"/>
    <mergeCell ref="H131:H132"/>
    <mergeCell ref="I131:I132"/>
    <mergeCell ref="A137:A138"/>
    <mergeCell ref="B137:B138"/>
    <mergeCell ref="C137:C138"/>
    <mergeCell ref="D137:D138"/>
    <mergeCell ref="E137:E138"/>
    <mergeCell ref="A135:A136"/>
    <mergeCell ref="B135:B136"/>
    <mergeCell ref="C135:C136"/>
    <mergeCell ref="D135:D136"/>
    <mergeCell ref="E135:E136"/>
    <mergeCell ref="A133:A134"/>
    <mergeCell ref="B133:B134"/>
    <mergeCell ref="C133:C134"/>
    <mergeCell ref="D133:D134"/>
    <mergeCell ref="E133:E134"/>
    <mergeCell ref="A131:A132"/>
    <mergeCell ref="B131:B132"/>
    <mergeCell ref="C131:C132"/>
    <mergeCell ref="D131:D132"/>
    <mergeCell ref="E131:E132"/>
    <mergeCell ref="A129:A130"/>
    <mergeCell ref="B129:B130"/>
    <mergeCell ref="C129:C130"/>
    <mergeCell ref="D129:D130"/>
    <mergeCell ref="E129:E130"/>
    <mergeCell ref="A127:A128"/>
    <mergeCell ref="B127:B128"/>
    <mergeCell ref="C127:C128"/>
    <mergeCell ref="D127:D128"/>
    <mergeCell ref="E127:E128"/>
    <mergeCell ref="A125:A126"/>
    <mergeCell ref="B125:B126"/>
    <mergeCell ref="C125:C126"/>
    <mergeCell ref="D125:D126"/>
    <mergeCell ref="E125:E126"/>
    <mergeCell ref="A123:A124"/>
    <mergeCell ref="B123:B124"/>
    <mergeCell ref="C123:C124"/>
    <mergeCell ref="D123:D124"/>
    <mergeCell ref="E123:E124"/>
    <mergeCell ref="A121:A122"/>
    <mergeCell ref="B121:B122"/>
    <mergeCell ref="C121:C122"/>
    <mergeCell ref="D121:D122"/>
    <mergeCell ref="E121:E122"/>
    <mergeCell ref="A119:A120"/>
    <mergeCell ref="B119:B120"/>
    <mergeCell ref="C119:C120"/>
    <mergeCell ref="D119:D120"/>
    <mergeCell ref="E119:E120"/>
    <mergeCell ref="A117:A118"/>
    <mergeCell ref="B117:B118"/>
    <mergeCell ref="C117:C118"/>
    <mergeCell ref="D117:D118"/>
    <mergeCell ref="E117:E118"/>
    <mergeCell ref="A115:A116"/>
    <mergeCell ref="B115:B116"/>
    <mergeCell ref="C115:C116"/>
    <mergeCell ref="D115:D116"/>
    <mergeCell ref="E115:E116"/>
    <mergeCell ref="A113:A114"/>
    <mergeCell ref="B113:B114"/>
    <mergeCell ref="C113:C114"/>
    <mergeCell ref="D113:D114"/>
    <mergeCell ref="E113:E114"/>
    <mergeCell ref="A111:A112"/>
    <mergeCell ref="B111:B112"/>
    <mergeCell ref="C111:C112"/>
    <mergeCell ref="D111:D112"/>
    <mergeCell ref="E111:E112"/>
    <mergeCell ref="A109:A110"/>
    <mergeCell ref="B109:B110"/>
    <mergeCell ref="C109:C110"/>
    <mergeCell ref="D109:D110"/>
    <mergeCell ref="E109:E110"/>
    <mergeCell ref="A107:A108"/>
    <mergeCell ref="B107:B108"/>
    <mergeCell ref="C107:C108"/>
    <mergeCell ref="D107:D108"/>
    <mergeCell ref="E107:E108"/>
    <mergeCell ref="A105:A106"/>
    <mergeCell ref="B105:B106"/>
    <mergeCell ref="C105:C106"/>
    <mergeCell ref="D105:D106"/>
    <mergeCell ref="E105:E106"/>
    <mergeCell ref="A103:A104"/>
    <mergeCell ref="B103:B104"/>
    <mergeCell ref="C103:C104"/>
    <mergeCell ref="D103:D104"/>
    <mergeCell ref="E103:E104"/>
    <mergeCell ref="A101:A102"/>
    <mergeCell ref="B101:B102"/>
    <mergeCell ref="C101:C102"/>
    <mergeCell ref="D101:D102"/>
    <mergeCell ref="E101:E102"/>
    <mergeCell ref="A93:A94"/>
    <mergeCell ref="B93:B94"/>
    <mergeCell ref="C93:C94"/>
    <mergeCell ref="D93:D94"/>
    <mergeCell ref="E93:E94"/>
    <mergeCell ref="A95:A96"/>
    <mergeCell ref="B95:B96"/>
    <mergeCell ref="C95:C96"/>
    <mergeCell ref="D95:D96"/>
    <mergeCell ref="E95:E96"/>
    <mergeCell ref="A99:A100"/>
    <mergeCell ref="B99:B100"/>
    <mergeCell ref="C99:C100"/>
    <mergeCell ref="D99:D100"/>
    <mergeCell ref="E99:E100"/>
    <mergeCell ref="A97:A98"/>
    <mergeCell ref="B97:B98"/>
    <mergeCell ref="A91:A92"/>
    <mergeCell ref="B91:B92"/>
    <mergeCell ref="C91:C92"/>
    <mergeCell ref="D91:D92"/>
    <mergeCell ref="E91:E92"/>
    <mergeCell ref="A89:A90"/>
    <mergeCell ref="B89:B90"/>
    <mergeCell ref="C89:C90"/>
    <mergeCell ref="D89:D90"/>
    <mergeCell ref="E89:E90"/>
    <mergeCell ref="A87:A88"/>
    <mergeCell ref="B87:B88"/>
    <mergeCell ref="C87:C88"/>
    <mergeCell ref="D87:D88"/>
    <mergeCell ref="E87:E88"/>
    <mergeCell ref="A85:A86"/>
    <mergeCell ref="B85:B86"/>
    <mergeCell ref="C85:C86"/>
    <mergeCell ref="D85:D86"/>
    <mergeCell ref="E85:E86"/>
    <mergeCell ref="A83:A84"/>
    <mergeCell ref="B83:B84"/>
    <mergeCell ref="C83:C84"/>
    <mergeCell ref="D83:D84"/>
    <mergeCell ref="E83:E84"/>
    <mergeCell ref="A81:A82"/>
    <mergeCell ref="B81:B82"/>
    <mergeCell ref="C81:C82"/>
    <mergeCell ref="D81:D82"/>
    <mergeCell ref="E81:E82"/>
    <mergeCell ref="A79:A80"/>
    <mergeCell ref="B79:B80"/>
    <mergeCell ref="C79:C80"/>
    <mergeCell ref="D79:D80"/>
    <mergeCell ref="E79:E80"/>
    <mergeCell ref="A77:A78"/>
    <mergeCell ref="B77:B78"/>
    <mergeCell ref="C77:C78"/>
    <mergeCell ref="D77:D78"/>
    <mergeCell ref="E77:E78"/>
    <mergeCell ref="A75:A76"/>
    <mergeCell ref="B75:B76"/>
    <mergeCell ref="C75:C76"/>
    <mergeCell ref="D75:D76"/>
    <mergeCell ref="E75:E76"/>
    <mergeCell ref="A73:A74"/>
    <mergeCell ref="B73:B74"/>
    <mergeCell ref="C73:C74"/>
    <mergeCell ref="D73:D74"/>
    <mergeCell ref="E73:E74"/>
    <mergeCell ref="A71:A72"/>
    <mergeCell ref="B71:B72"/>
    <mergeCell ref="C71:C72"/>
    <mergeCell ref="D71:D72"/>
    <mergeCell ref="E71:E72"/>
    <mergeCell ref="A69:A70"/>
    <mergeCell ref="B69:B70"/>
    <mergeCell ref="C69:C70"/>
    <mergeCell ref="D69:D70"/>
    <mergeCell ref="E69:E70"/>
    <mergeCell ref="A67:A68"/>
    <mergeCell ref="B67:B68"/>
    <mergeCell ref="C67:C68"/>
    <mergeCell ref="D67:D68"/>
    <mergeCell ref="E67:E68"/>
    <mergeCell ref="A65:A66"/>
    <mergeCell ref="B65:B66"/>
    <mergeCell ref="C65:C66"/>
    <mergeCell ref="D65:D66"/>
    <mergeCell ref="E65:E66"/>
    <mergeCell ref="A63:A64"/>
    <mergeCell ref="B63:B64"/>
    <mergeCell ref="C63:C64"/>
    <mergeCell ref="D63:D64"/>
    <mergeCell ref="E63:E64"/>
    <mergeCell ref="A61:A62"/>
    <mergeCell ref="B61:B62"/>
    <mergeCell ref="C61:C62"/>
    <mergeCell ref="D61:D62"/>
    <mergeCell ref="E61:E62"/>
    <mergeCell ref="A59:A60"/>
    <mergeCell ref="B59:B60"/>
    <mergeCell ref="C59:C60"/>
    <mergeCell ref="D59:D60"/>
    <mergeCell ref="E59:E60"/>
    <mergeCell ref="A57:A58"/>
    <mergeCell ref="B57:B58"/>
    <mergeCell ref="C57:C58"/>
    <mergeCell ref="D57:D58"/>
    <mergeCell ref="E57:E58"/>
    <mergeCell ref="A55:A56"/>
    <mergeCell ref="B55:B56"/>
    <mergeCell ref="C55:C56"/>
    <mergeCell ref="D55:D56"/>
    <mergeCell ref="E55:E56"/>
    <mergeCell ref="A53:A54"/>
    <mergeCell ref="B53:B54"/>
    <mergeCell ref="C53:C54"/>
    <mergeCell ref="D53:D54"/>
    <mergeCell ref="E53:E54"/>
    <mergeCell ref="A51:A52"/>
    <mergeCell ref="B51:B52"/>
    <mergeCell ref="C51:C52"/>
    <mergeCell ref="D51:D52"/>
    <mergeCell ref="E51:E52"/>
    <mergeCell ref="A49:A50"/>
    <mergeCell ref="B49:B50"/>
    <mergeCell ref="C49:C50"/>
    <mergeCell ref="D49:D50"/>
    <mergeCell ref="E49:E50"/>
    <mergeCell ref="L137:L138"/>
    <mergeCell ref="M137:M138"/>
    <mergeCell ref="N137:N138"/>
    <mergeCell ref="G137:G138"/>
    <mergeCell ref="H137:H138"/>
    <mergeCell ref="I137:I138"/>
    <mergeCell ref="J137:J138"/>
    <mergeCell ref="K137:K138"/>
    <mergeCell ref="L133:L134"/>
    <mergeCell ref="M133:M134"/>
    <mergeCell ref="N133:N134"/>
    <mergeCell ref="G135:G136"/>
    <mergeCell ref="H135:H136"/>
    <mergeCell ref="I135:I136"/>
    <mergeCell ref="J135:J136"/>
    <mergeCell ref="K135:K136"/>
    <mergeCell ref="L135:L136"/>
    <mergeCell ref="M135:M136"/>
    <mergeCell ref="N135:N136"/>
    <mergeCell ref="G133:G134"/>
    <mergeCell ref="H133:H134"/>
    <mergeCell ref="I133:I134"/>
    <mergeCell ref="J131:J132"/>
    <mergeCell ref="K131:K132"/>
    <mergeCell ref="L131:L132"/>
    <mergeCell ref="M131:M132"/>
    <mergeCell ref="N131:N132"/>
    <mergeCell ref="G129:G130"/>
    <mergeCell ref="H129:H130"/>
    <mergeCell ref="I129:I130"/>
    <mergeCell ref="J129:J130"/>
    <mergeCell ref="K129:K130"/>
    <mergeCell ref="L125:L126"/>
    <mergeCell ref="M125:M126"/>
    <mergeCell ref="N125:N126"/>
    <mergeCell ref="G127:G128"/>
    <mergeCell ref="H127:H128"/>
    <mergeCell ref="I127:I128"/>
    <mergeCell ref="J127:J128"/>
    <mergeCell ref="K127:K128"/>
    <mergeCell ref="L127:L128"/>
    <mergeCell ref="M127:M128"/>
    <mergeCell ref="N127:N128"/>
    <mergeCell ref="G125:G126"/>
    <mergeCell ref="H125:H126"/>
    <mergeCell ref="I125:I126"/>
    <mergeCell ref="J125:J126"/>
    <mergeCell ref="K125:K126"/>
    <mergeCell ref="L121:L122"/>
    <mergeCell ref="M121:M122"/>
    <mergeCell ref="N121:N122"/>
    <mergeCell ref="G123:G124"/>
    <mergeCell ref="H123:H124"/>
    <mergeCell ref="I123:I124"/>
    <mergeCell ref="J123:J124"/>
    <mergeCell ref="K123:K124"/>
    <mergeCell ref="L123:L124"/>
    <mergeCell ref="M123:M124"/>
    <mergeCell ref="N123:N124"/>
    <mergeCell ref="G121:G122"/>
    <mergeCell ref="H121:H122"/>
    <mergeCell ref="I121:I122"/>
    <mergeCell ref="J121:J122"/>
    <mergeCell ref="K121:K122"/>
    <mergeCell ref="L117:L118"/>
    <mergeCell ref="M117:M118"/>
    <mergeCell ref="N117:N118"/>
    <mergeCell ref="G119:G120"/>
    <mergeCell ref="H119:H120"/>
    <mergeCell ref="I119:I120"/>
    <mergeCell ref="J119:J120"/>
    <mergeCell ref="K119:K120"/>
    <mergeCell ref="L119:L120"/>
    <mergeCell ref="M119:M120"/>
    <mergeCell ref="N119:N120"/>
    <mergeCell ref="G117:G118"/>
    <mergeCell ref="H117:H118"/>
    <mergeCell ref="I117:I118"/>
    <mergeCell ref="J117:J118"/>
    <mergeCell ref="K117:K118"/>
    <mergeCell ref="L113:L114"/>
    <mergeCell ref="M113:M114"/>
    <mergeCell ref="N113:N114"/>
    <mergeCell ref="G115:G116"/>
    <mergeCell ref="H115:H116"/>
    <mergeCell ref="I115:I116"/>
    <mergeCell ref="J115:J116"/>
    <mergeCell ref="K115:K116"/>
    <mergeCell ref="L115:L116"/>
    <mergeCell ref="M115:M116"/>
    <mergeCell ref="N115:N116"/>
    <mergeCell ref="G113:G114"/>
    <mergeCell ref="H113:H114"/>
    <mergeCell ref="I113:I114"/>
    <mergeCell ref="J113:J114"/>
    <mergeCell ref="K113:K114"/>
    <mergeCell ref="L109:L110"/>
    <mergeCell ref="M109:M110"/>
    <mergeCell ref="N109:N110"/>
    <mergeCell ref="G111:G112"/>
    <mergeCell ref="H111:H112"/>
    <mergeCell ref="I111:I112"/>
    <mergeCell ref="J111:J112"/>
    <mergeCell ref="K111:K112"/>
    <mergeCell ref="L111:L112"/>
    <mergeCell ref="M111:M112"/>
    <mergeCell ref="N111:N112"/>
    <mergeCell ref="G109:G110"/>
    <mergeCell ref="H109:H110"/>
    <mergeCell ref="I109:I110"/>
    <mergeCell ref="J109:J110"/>
    <mergeCell ref="K109:K110"/>
    <mergeCell ref="L105:L106"/>
    <mergeCell ref="M105:M106"/>
    <mergeCell ref="N105:N106"/>
    <mergeCell ref="G107:G108"/>
    <mergeCell ref="H107:H108"/>
    <mergeCell ref="I107:I108"/>
    <mergeCell ref="J107:J108"/>
    <mergeCell ref="K107:K108"/>
    <mergeCell ref="L107:L108"/>
    <mergeCell ref="M107:M108"/>
    <mergeCell ref="N107:N108"/>
    <mergeCell ref="G105:G106"/>
    <mergeCell ref="H105:H106"/>
    <mergeCell ref="I105:I106"/>
    <mergeCell ref="J105:J106"/>
    <mergeCell ref="K105:K106"/>
    <mergeCell ref="L101:L102"/>
    <mergeCell ref="M101:M102"/>
    <mergeCell ref="N101:N102"/>
    <mergeCell ref="G103:G104"/>
    <mergeCell ref="H103:H104"/>
    <mergeCell ref="I103:I104"/>
    <mergeCell ref="J103:J104"/>
    <mergeCell ref="K103:K104"/>
    <mergeCell ref="L103:L104"/>
    <mergeCell ref="M103:M104"/>
    <mergeCell ref="N103:N104"/>
    <mergeCell ref="G101:G102"/>
    <mergeCell ref="H101:H102"/>
    <mergeCell ref="I101:I102"/>
    <mergeCell ref="J101:J102"/>
    <mergeCell ref="K101:K102"/>
    <mergeCell ref="L91:L92"/>
    <mergeCell ref="M91:M92"/>
    <mergeCell ref="N91:N92"/>
    <mergeCell ref="G93:G94"/>
    <mergeCell ref="H93:H94"/>
    <mergeCell ref="I93:I94"/>
    <mergeCell ref="J93:J94"/>
    <mergeCell ref="K93:K94"/>
    <mergeCell ref="L93:L94"/>
    <mergeCell ref="M93:M94"/>
    <mergeCell ref="N93:N94"/>
    <mergeCell ref="G91:G92"/>
    <mergeCell ref="H91:H92"/>
    <mergeCell ref="I91:I92"/>
    <mergeCell ref="J91:J92"/>
    <mergeCell ref="K91:K92"/>
    <mergeCell ref="L87:L88"/>
    <mergeCell ref="M87:M88"/>
    <mergeCell ref="N87:N88"/>
    <mergeCell ref="G89:G90"/>
    <mergeCell ref="H89:H90"/>
    <mergeCell ref="I89:I90"/>
    <mergeCell ref="J89:J90"/>
    <mergeCell ref="K89:K90"/>
    <mergeCell ref="L89:L90"/>
    <mergeCell ref="M89:M90"/>
    <mergeCell ref="N89:N90"/>
    <mergeCell ref="G87:G88"/>
    <mergeCell ref="H87:H88"/>
    <mergeCell ref="I87:I88"/>
    <mergeCell ref="J87:J88"/>
    <mergeCell ref="K87:K88"/>
    <mergeCell ref="L83:L84"/>
    <mergeCell ref="M83:M84"/>
    <mergeCell ref="N83:N84"/>
    <mergeCell ref="G85:G86"/>
    <mergeCell ref="H85:H86"/>
    <mergeCell ref="I85:I86"/>
    <mergeCell ref="J85:J86"/>
    <mergeCell ref="K85:K86"/>
    <mergeCell ref="L85:L86"/>
    <mergeCell ref="M85:M86"/>
    <mergeCell ref="N85:N86"/>
    <mergeCell ref="G83:G84"/>
    <mergeCell ref="H83:H84"/>
    <mergeCell ref="I83:I84"/>
    <mergeCell ref="J83:J84"/>
    <mergeCell ref="K83:K84"/>
    <mergeCell ref="L79:L80"/>
    <mergeCell ref="M79:M80"/>
    <mergeCell ref="N79:N80"/>
    <mergeCell ref="G81:G82"/>
    <mergeCell ref="H81:H82"/>
    <mergeCell ref="I81:I82"/>
    <mergeCell ref="J81:J82"/>
    <mergeCell ref="K81:K82"/>
    <mergeCell ref="L81:L82"/>
    <mergeCell ref="M81:M82"/>
    <mergeCell ref="N81:N82"/>
    <mergeCell ref="G79:G80"/>
    <mergeCell ref="H79:H80"/>
    <mergeCell ref="I79:I80"/>
    <mergeCell ref="J79:J80"/>
    <mergeCell ref="K79:K80"/>
    <mergeCell ref="N75:N76"/>
    <mergeCell ref="G77:G78"/>
    <mergeCell ref="H77:H78"/>
    <mergeCell ref="I77:I78"/>
    <mergeCell ref="J77:J78"/>
    <mergeCell ref="K77:K78"/>
    <mergeCell ref="L77:L78"/>
    <mergeCell ref="M77:M78"/>
    <mergeCell ref="N77:N78"/>
    <mergeCell ref="G75:G76"/>
    <mergeCell ref="H75:H76"/>
    <mergeCell ref="I75:I76"/>
    <mergeCell ref="J75:J76"/>
    <mergeCell ref="K75:K76"/>
    <mergeCell ref="L71:L72"/>
    <mergeCell ref="M71:M72"/>
    <mergeCell ref="N71:N72"/>
    <mergeCell ref="G73:G74"/>
    <mergeCell ref="H73:H74"/>
    <mergeCell ref="I73:I74"/>
    <mergeCell ref="J73:J74"/>
    <mergeCell ref="K73:K74"/>
    <mergeCell ref="L73:L74"/>
    <mergeCell ref="M73:M74"/>
    <mergeCell ref="N73:N74"/>
    <mergeCell ref="G71:G72"/>
    <mergeCell ref="H71:H72"/>
    <mergeCell ref="I71:I72"/>
    <mergeCell ref="J71:J72"/>
    <mergeCell ref="K71:K72"/>
    <mergeCell ref="G69:G70"/>
    <mergeCell ref="H69:H70"/>
    <mergeCell ref="I69:I70"/>
    <mergeCell ref="J69:J70"/>
    <mergeCell ref="K69:K70"/>
    <mergeCell ref="L69:L70"/>
    <mergeCell ref="M69:M70"/>
    <mergeCell ref="N69:N70"/>
    <mergeCell ref="G67:G68"/>
    <mergeCell ref="H67:H68"/>
    <mergeCell ref="I67:I68"/>
    <mergeCell ref="J67:J68"/>
    <mergeCell ref="K67:K68"/>
    <mergeCell ref="L63:L64"/>
    <mergeCell ref="M63:M64"/>
    <mergeCell ref="N63:N64"/>
    <mergeCell ref="G65:G66"/>
    <mergeCell ref="H65:H66"/>
    <mergeCell ref="I65:I66"/>
    <mergeCell ref="J65:J66"/>
    <mergeCell ref="K65:K66"/>
    <mergeCell ref="L65:L66"/>
    <mergeCell ref="M65:M66"/>
    <mergeCell ref="N65:N66"/>
    <mergeCell ref="G63:G64"/>
    <mergeCell ref="H63:H64"/>
    <mergeCell ref="I63:I64"/>
    <mergeCell ref="J63:J64"/>
    <mergeCell ref="K63:K64"/>
    <mergeCell ref="G61:G62"/>
    <mergeCell ref="H61:H62"/>
    <mergeCell ref="I61:I62"/>
    <mergeCell ref="J61:J62"/>
    <mergeCell ref="K61:K62"/>
    <mergeCell ref="L61:L62"/>
    <mergeCell ref="M61:M62"/>
    <mergeCell ref="N61:N62"/>
    <mergeCell ref="G59:G60"/>
    <mergeCell ref="H59:H60"/>
    <mergeCell ref="I59:I60"/>
    <mergeCell ref="J59:J60"/>
    <mergeCell ref="K59:K60"/>
    <mergeCell ref="L55:L56"/>
    <mergeCell ref="M55:M56"/>
    <mergeCell ref="N55:N56"/>
    <mergeCell ref="G57:G58"/>
    <mergeCell ref="H57:H58"/>
    <mergeCell ref="I57:I58"/>
    <mergeCell ref="J57:J58"/>
    <mergeCell ref="K57:K58"/>
    <mergeCell ref="L57:L58"/>
    <mergeCell ref="M57:M58"/>
    <mergeCell ref="N57:N58"/>
    <mergeCell ref="G55:G56"/>
    <mergeCell ref="H55:H56"/>
    <mergeCell ref="I55:I56"/>
    <mergeCell ref="J55:J56"/>
    <mergeCell ref="K55:K56"/>
    <mergeCell ref="G53:G54"/>
    <mergeCell ref="H53:H54"/>
    <mergeCell ref="I53:I54"/>
    <mergeCell ref="J53:J54"/>
    <mergeCell ref="K53:K54"/>
    <mergeCell ref="L53:L54"/>
    <mergeCell ref="M53:M54"/>
    <mergeCell ref="N53:N54"/>
    <mergeCell ref="G51:G52"/>
    <mergeCell ref="H51:H52"/>
    <mergeCell ref="I51:I52"/>
    <mergeCell ref="J51:J52"/>
    <mergeCell ref="K51:K52"/>
    <mergeCell ref="G49:G50"/>
    <mergeCell ref="H49:H50"/>
    <mergeCell ref="I49:I50"/>
    <mergeCell ref="J49:J50"/>
    <mergeCell ref="K49:K50"/>
    <mergeCell ref="L49:L50"/>
    <mergeCell ref="M49:M50"/>
    <mergeCell ref="N49:N50"/>
    <mergeCell ref="L47:L48"/>
    <mergeCell ref="M47:M48"/>
    <mergeCell ref="N47:N48"/>
    <mergeCell ref="A43:A44"/>
    <mergeCell ref="B43:B44"/>
    <mergeCell ref="C43:C44"/>
    <mergeCell ref="D43:D44"/>
    <mergeCell ref="E43:E44"/>
    <mergeCell ref="A45:A46"/>
    <mergeCell ref="B45:B46"/>
    <mergeCell ref="C45:C46"/>
    <mergeCell ref="D45:D46"/>
    <mergeCell ref="E45:E46"/>
    <mergeCell ref="A47:A48"/>
    <mergeCell ref="B47:B48"/>
    <mergeCell ref="C47:C48"/>
    <mergeCell ref="G47:G48"/>
    <mergeCell ref="H47:H48"/>
    <mergeCell ref="I47:I48"/>
    <mergeCell ref="J47:J48"/>
    <mergeCell ref="K47:K48"/>
    <mergeCell ref="L43:L44"/>
    <mergeCell ref="M43:M44"/>
    <mergeCell ref="N43:N44"/>
    <mergeCell ref="G45:G46"/>
    <mergeCell ref="H45:H46"/>
    <mergeCell ref="I45:I46"/>
    <mergeCell ref="J45:J46"/>
    <mergeCell ref="K45:K46"/>
    <mergeCell ref="L45:L46"/>
    <mergeCell ref="M45:M46"/>
    <mergeCell ref="N45:N46"/>
    <mergeCell ref="G43:G44"/>
    <mergeCell ref="H43:H44"/>
    <mergeCell ref="I43:I44"/>
    <mergeCell ref="J43:J44"/>
    <mergeCell ref="K43:K44"/>
    <mergeCell ref="L39:L40"/>
    <mergeCell ref="M39:M40"/>
    <mergeCell ref="N39:N40"/>
    <mergeCell ref="G41:G42"/>
    <mergeCell ref="H41:H42"/>
    <mergeCell ref="I41:I42"/>
    <mergeCell ref="J41:J42"/>
    <mergeCell ref="K41:K42"/>
    <mergeCell ref="L41:L42"/>
    <mergeCell ref="M41:M42"/>
    <mergeCell ref="N41:N42"/>
    <mergeCell ref="G39:G40"/>
    <mergeCell ref="H39:H40"/>
    <mergeCell ref="I39:I40"/>
    <mergeCell ref="J39:J40"/>
    <mergeCell ref="K39:K40"/>
    <mergeCell ref="A41:A42"/>
    <mergeCell ref="B41:B42"/>
    <mergeCell ref="C41:C42"/>
    <mergeCell ref="D41:D42"/>
    <mergeCell ref="E41:E42"/>
    <mergeCell ref="A39:A40"/>
    <mergeCell ref="B39:B40"/>
    <mergeCell ref="C39:C40"/>
    <mergeCell ref="D39:D40"/>
    <mergeCell ref="E39:E40"/>
    <mergeCell ref="L31:L32"/>
    <mergeCell ref="M31:M32"/>
    <mergeCell ref="N31:N32"/>
    <mergeCell ref="A33:A34"/>
    <mergeCell ref="B33:B34"/>
    <mergeCell ref="C33:C34"/>
    <mergeCell ref="D33:D34"/>
    <mergeCell ref="E33:E34"/>
    <mergeCell ref="G33:G34"/>
    <mergeCell ref="H33:H34"/>
    <mergeCell ref="I33:I34"/>
    <mergeCell ref="J33:J34"/>
    <mergeCell ref="K33:K34"/>
    <mergeCell ref="L33:L34"/>
    <mergeCell ref="M33:M34"/>
    <mergeCell ref="N33:N34"/>
    <mergeCell ref="G31:G32"/>
    <mergeCell ref="H31:H32"/>
    <mergeCell ref="I31:I32"/>
    <mergeCell ref="J31:J32"/>
    <mergeCell ref="K31:K32"/>
    <mergeCell ref="A31:A32"/>
    <mergeCell ref="B31:B32"/>
    <mergeCell ref="C31:C32"/>
    <mergeCell ref="D31:D32"/>
    <mergeCell ref="E31:E32"/>
    <mergeCell ref="L27:L28"/>
    <mergeCell ref="M27:M28"/>
    <mergeCell ref="N27:N28"/>
    <mergeCell ref="A29:A30"/>
    <mergeCell ref="B29:B30"/>
    <mergeCell ref="C29:C30"/>
    <mergeCell ref="D29:D30"/>
    <mergeCell ref="E29:E30"/>
    <mergeCell ref="G29:G30"/>
    <mergeCell ref="H29:H30"/>
    <mergeCell ref="I29:I30"/>
    <mergeCell ref="J29:J30"/>
    <mergeCell ref="K29:K30"/>
    <mergeCell ref="L29:L30"/>
    <mergeCell ref="M29:M30"/>
    <mergeCell ref="N29:N30"/>
    <mergeCell ref="G27:G28"/>
    <mergeCell ref="H27:H28"/>
    <mergeCell ref="I27:I28"/>
    <mergeCell ref="J27:J28"/>
    <mergeCell ref="K27:K28"/>
    <mergeCell ref="A27:A28"/>
    <mergeCell ref="B27:B28"/>
    <mergeCell ref="C27:C28"/>
    <mergeCell ref="D27:D28"/>
    <mergeCell ref="E27:E28"/>
    <mergeCell ref="A25:A26"/>
    <mergeCell ref="B25:B26"/>
    <mergeCell ref="C25:C26"/>
    <mergeCell ref="D25:D26"/>
    <mergeCell ref="E25:E26"/>
    <mergeCell ref="G25:G26"/>
    <mergeCell ref="H25:H26"/>
    <mergeCell ref="I25:I26"/>
    <mergeCell ref="J25:J26"/>
    <mergeCell ref="K25:K26"/>
    <mergeCell ref="L25:L26"/>
    <mergeCell ref="M25:M26"/>
    <mergeCell ref="N25:N26"/>
    <mergeCell ref="G23:G24"/>
    <mergeCell ref="H23:H24"/>
    <mergeCell ref="I23:I24"/>
    <mergeCell ref="J23:J24"/>
    <mergeCell ref="K23:K24"/>
    <mergeCell ref="A23:A24"/>
    <mergeCell ref="B23:B24"/>
    <mergeCell ref="C23:C24"/>
    <mergeCell ref="D23:D24"/>
    <mergeCell ref="E23:E24"/>
    <mergeCell ref="F23:F24"/>
    <mergeCell ref="F25:F26"/>
    <mergeCell ref="A19:A20"/>
    <mergeCell ref="B19:B20"/>
    <mergeCell ref="C19:C20"/>
    <mergeCell ref="D19:D20"/>
    <mergeCell ref="E19:E20"/>
    <mergeCell ref="G19:G20"/>
    <mergeCell ref="H19:H20"/>
    <mergeCell ref="I19:I20"/>
    <mergeCell ref="J19:J20"/>
    <mergeCell ref="K19:K20"/>
    <mergeCell ref="L19:L20"/>
    <mergeCell ref="M19:M20"/>
    <mergeCell ref="A17:A18"/>
    <mergeCell ref="G17:G18"/>
    <mergeCell ref="F17:F18"/>
    <mergeCell ref="F19:F20"/>
    <mergeCell ref="F21:F22"/>
    <mergeCell ref="A21:A22"/>
    <mergeCell ref="E21:E22"/>
    <mergeCell ref="G21:G22"/>
    <mergeCell ref="H21:H22"/>
    <mergeCell ref="I21:I22"/>
    <mergeCell ref="J21:J22"/>
    <mergeCell ref="K21:K22"/>
    <mergeCell ref="F115:F116"/>
    <mergeCell ref="B17:B18"/>
    <mergeCell ref="C17:C18"/>
    <mergeCell ref="D17:D18"/>
    <mergeCell ref="E17:E18"/>
    <mergeCell ref="D47:D48"/>
    <mergeCell ref="E47:E48"/>
    <mergeCell ref="F93:F94"/>
    <mergeCell ref="F101:F102"/>
    <mergeCell ref="F103:F104"/>
    <mergeCell ref="F105:F106"/>
    <mergeCell ref="F107:F108"/>
    <mergeCell ref="F109:F110"/>
    <mergeCell ref="F111:F112"/>
    <mergeCell ref="F113:F114"/>
    <mergeCell ref="F89:F90"/>
    <mergeCell ref="F91:F92"/>
    <mergeCell ref="F79:F80"/>
    <mergeCell ref="F81:F82"/>
    <mergeCell ref="F83:F84"/>
    <mergeCell ref="F85:F86"/>
    <mergeCell ref="F87:F88"/>
    <mergeCell ref="F69:F70"/>
    <mergeCell ref="F71:F72"/>
    <mergeCell ref="F73:F74"/>
    <mergeCell ref="F75:F76"/>
    <mergeCell ref="F77:F78"/>
    <mergeCell ref="F59:F60"/>
    <mergeCell ref="F61:F62"/>
    <mergeCell ref="B21:B22"/>
    <mergeCell ref="C21:C22"/>
    <mergeCell ref="D21:D22"/>
    <mergeCell ref="F63:F64"/>
    <mergeCell ref="F65:F66"/>
    <mergeCell ref="F67:F68"/>
    <mergeCell ref="F49:F50"/>
    <mergeCell ref="F51:F52"/>
    <mergeCell ref="F53:F54"/>
    <mergeCell ref="F55:F56"/>
    <mergeCell ref="F57:F58"/>
    <mergeCell ref="F41:F42"/>
    <mergeCell ref="F43:F44"/>
    <mergeCell ref="F45:F46"/>
    <mergeCell ref="F47:F48"/>
    <mergeCell ref="F27:F28"/>
    <mergeCell ref="F29:F30"/>
    <mergeCell ref="F31:F32"/>
    <mergeCell ref="F33:F34"/>
    <mergeCell ref="F39:F40"/>
    <mergeCell ref="A15:A16"/>
    <mergeCell ref="B15:B16"/>
    <mergeCell ref="C15:C16"/>
    <mergeCell ref="D15:D16"/>
    <mergeCell ref="E15:E16"/>
    <mergeCell ref="G15:G16"/>
    <mergeCell ref="H15:H16"/>
    <mergeCell ref="I15:I16"/>
    <mergeCell ref="J15:J16"/>
    <mergeCell ref="K15:K16"/>
    <mergeCell ref="L15:L16"/>
    <mergeCell ref="M15:M16"/>
    <mergeCell ref="N15:N16"/>
    <mergeCell ref="F15:F16"/>
    <mergeCell ref="H17:H18"/>
    <mergeCell ref="I17:I18"/>
    <mergeCell ref="J17:J18"/>
    <mergeCell ref="K17:K18"/>
    <mergeCell ref="L17:L18"/>
    <mergeCell ref="M17:M18"/>
    <mergeCell ref="N17:N18"/>
    <mergeCell ref="A13:A14"/>
    <mergeCell ref="B13:B14"/>
    <mergeCell ref="C13:C14"/>
    <mergeCell ref="D13:D14"/>
    <mergeCell ref="E13:E14"/>
    <mergeCell ref="F13:F14"/>
    <mergeCell ref="G13:G14"/>
    <mergeCell ref="H13:H14"/>
    <mergeCell ref="I13:I14"/>
    <mergeCell ref="J13:J14"/>
    <mergeCell ref="K13:K14"/>
    <mergeCell ref="L13:L14"/>
    <mergeCell ref="F11:F12"/>
    <mergeCell ref="G11:G12"/>
    <mergeCell ref="H11:H12"/>
    <mergeCell ref="I11:I12"/>
    <mergeCell ref="J11:J12"/>
    <mergeCell ref="A11:A12"/>
    <mergeCell ref="B11:B12"/>
    <mergeCell ref="C11:C12"/>
    <mergeCell ref="D11:D12"/>
    <mergeCell ref="E11:E12"/>
    <mergeCell ref="AK133:AM134"/>
    <mergeCell ref="AN133:AP134"/>
    <mergeCell ref="AH135:AJ136"/>
    <mergeCell ref="AK135:AM136"/>
    <mergeCell ref="AN135:AP136"/>
    <mergeCell ref="AH137:AJ138"/>
    <mergeCell ref="AK137:AM138"/>
    <mergeCell ref="AN137:AP138"/>
    <mergeCell ref="K11:K12"/>
    <mergeCell ref="L11:L12"/>
    <mergeCell ref="M11:M12"/>
    <mergeCell ref="N11:N12"/>
    <mergeCell ref="M13:M14"/>
    <mergeCell ref="N13:N14"/>
    <mergeCell ref="L21:L22"/>
    <mergeCell ref="M21:M22"/>
    <mergeCell ref="N21:N22"/>
    <mergeCell ref="N19:N20"/>
    <mergeCell ref="L23:L24"/>
    <mergeCell ref="M23:M24"/>
    <mergeCell ref="N23:N24"/>
    <mergeCell ref="L51:L52"/>
    <mergeCell ref="M51:M52"/>
    <mergeCell ref="N51:N52"/>
    <mergeCell ref="L59:L60"/>
    <mergeCell ref="M59:M60"/>
    <mergeCell ref="N59:N60"/>
    <mergeCell ref="L67:L68"/>
    <mergeCell ref="M67:M68"/>
    <mergeCell ref="N67:N68"/>
    <mergeCell ref="L75:L76"/>
    <mergeCell ref="M75:M76"/>
    <mergeCell ref="AE81:AG82"/>
    <mergeCell ref="AH81:AJ82"/>
    <mergeCell ref="AK81:AM82"/>
    <mergeCell ref="AN81:AP82"/>
    <mergeCell ref="AE93:AG94"/>
    <mergeCell ref="AH93:AJ94"/>
    <mergeCell ref="AK93:AM94"/>
    <mergeCell ref="AN93:AP94"/>
    <mergeCell ref="AE101:AG102"/>
    <mergeCell ref="AH101:AJ102"/>
    <mergeCell ref="AK101:AM102"/>
    <mergeCell ref="AN101:AP102"/>
    <mergeCell ref="AE103:AG104"/>
    <mergeCell ref="AH103:AJ104"/>
    <mergeCell ref="AK103:AM104"/>
    <mergeCell ref="AN103:AP104"/>
    <mergeCell ref="AE105:AG106"/>
    <mergeCell ref="AH105:AJ106"/>
    <mergeCell ref="AK105:AM106"/>
    <mergeCell ref="AN105:AP106"/>
    <mergeCell ref="AE83:AG84"/>
    <mergeCell ref="AH83:AJ84"/>
    <mergeCell ref="AK83:AM84"/>
    <mergeCell ref="AN83:AP84"/>
    <mergeCell ref="AE85:AG86"/>
    <mergeCell ref="AH85:AJ86"/>
    <mergeCell ref="AK85:AM86"/>
    <mergeCell ref="AN85:AP86"/>
    <mergeCell ref="AE87:AG88"/>
    <mergeCell ref="AH87:AJ88"/>
    <mergeCell ref="AK87:AM88"/>
    <mergeCell ref="AN87:AP88"/>
    <mergeCell ref="AE63:AG64"/>
    <mergeCell ref="AH63:AJ64"/>
    <mergeCell ref="AK63:AM64"/>
    <mergeCell ref="AN63:AP64"/>
    <mergeCell ref="AE73:AG74"/>
    <mergeCell ref="AH73:AJ74"/>
    <mergeCell ref="AK73:AM74"/>
    <mergeCell ref="AN73:AP74"/>
    <mergeCell ref="AE75:AG76"/>
    <mergeCell ref="AH75:AJ76"/>
    <mergeCell ref="AK75:AM76"/>
    <mergeCell ref="AN75:AP76"/>
    <mergeCell ref="AE77:AG78"/>
    <mergeCell ref="AH77:AJ78"/>
    <mergeCell ref="AK77:AM78"/>
    <mergeCell ref="AN77:AP78"/>
    <mergeCell ref="AE79:AG80"/>
    <mergeCell ref="AH79:AJ80"/>
    <mergeCell ref="AK79:AM80"/>
    <mergeCell ref="AN79:AP80"/>
    <mergeCell ref="AE71:AG72"/>
    <mergeCell ref="AH71:AJ72"/>
    <mergeCell ref="AK71:AM72"/>
    <mergeCell ref="AN71:AP72"/>
    <mergeCell ref="AE57:AG58"/>
    <mergeCell ref="AH57:AJ58"/>
    <mergeCell ref="AK57:AM58"/>
    <mergeCell ref="AN57:AP58"/>
    <mergeCell ref="AE59:AG60"/>
    <mergeCell ref="AH59:AJ60"/>
    <mergeCell ref="AK59:AM60"/>
    <mergeCell ref="AN59:AP60"/>
    <mergeCell ref="AE61:AG62"/>
    <mergeCell ref="AH61:AJ62"/>
    <mergeCell ref="AK61:AM62"/>
    <mergeCell ref="AN61:AP62"/>
    <mergeCell ref="AE55:AG56"/>
    <mergeCell ref="AH55:AJ56"/>
    <mergeCell ref="AK55:AM56"/>
    <mergeCell ref="AN55:AP56"/>
    <mergeCell ref="AE53:AG54"/>
    <mergeCell ref="AH53:AJ54"/>
    <mergeCell ref="AK53:AM54"/>
    <mergeCell ref="AN53:AP54"/>
    <mergeCell ref="AE19:AG20"/>
    <mergeCell ref="AH19:AJ20"/>
    <mergeCell ref="AK19:AM20"/>
    <mergeCell ref="AN19:AP20"/>
    <mergeCell ref="AE21:AG22"/>
    <mergeCell ref="AH21:AJ22"/>
    <mergeCell ref="AK21:AM22"/>
    <mergeCell ref="AN21:AP22"/>
    <mergeCell ref="AE23:AG24"/>
    <mergeCell ref="AH23:AJ24"/>
    <mergeCell ref="AK23:AM24"/>
    <mergeCell ref="AN23:AP24"/>
    <mergeCell ref="AE25:AG26"/>
    <mergeCell ref="AH25:AJ26"/>
    <mergeCell ref="AK25:AM26"/>
    <mergeCell ref="AN25:AP26"/>
    <mergeCell ref="AE17:AG18"/>
    <mergeCell ref="AH17:AJ18"/>
    <mergeCell ref="AK17:AM18"/>
    <mergeCell ref="AN17:AP18"/>
    <mergeCell ref="AE4:AP5"/>
    <mergeCell ref="AE6:AG10"/>
    <mergeCell ref="AH6:AJ10"/>
    <mergeCell ref="AK6:AM10"/>
    <mergeCell ref="AN6:AP10"/>
    <mergeCell ref="AE11:AG12"/>
    <mergeCell ref="AH11:AJ12"/>
    <mergeCell ref="AK11:AM12"/>
    <mergeCell ref="AN11:AP12"/>
    <mergeCell ref="AE13:AG14"/>
    <mergeCell ref="AH13:AJ14"/>
    <mergeCell ref="AK13:AM14"/>
    <mergeCell ref="AN13:AP14"/>
    <mergeCell ref="AE15:AG16"/>
    <mergeCell ref="AH15:AJ16"/>
    <mergeCell ref="AK15:AM16"/>
    <mergeCell ref="AN15:AP16"/>
    <mergeCell ref="AK45:AM46"/>
    <mergeCell ref="AN45:AP46"/>
    <mergeCell ref="AE47:AG48"/>
    <mergeCell ref="AH47:AJ48"/>
    <mergeCell ref="AK47:AM48"/>
    <mergeCell ref="AN47:AP48"/>
    <mergeCell ref="F1:Q3"/>
    <mergeCell ref="F4:Q4"/>
    <mergeCell ref="C6:C8"/>
    <mergeCell ref="E9:E10"/>
    <mergeCell ref="C9:C10"/>
    <mergeCell ref="F9:F10"/>
    <mergeCell ref="D9:D10"/>
    <mergeCell ref="G9:G10"/>
    <mergeCell ref="O9:O10"/>
    <mergeCell ref="P9:P10"/>
    <mergeCell ref="A6:B8"/>
    <mergeCell ref="A5:B5"/>
    <mergeCell ref="A4:E4"/>
    <mergeCell ref="A1:C3"/>
    <mergeCell ref="D1:E3"/>
    <mergeCell ref="D6:D8"/>
    <mergeCell ref="A9:A10"/>
    <mergeCell ref="H9:H10"/>
    <mergeCell ref="J9:J10"/>
    <mergeCell ref="N9:N10"/>
    <mergeCell ref="K9:K10"/>
    <mergeCell ref="B9:B10"/>
    <mergeCell ref="I9:I10"/>
    <mergeCell ref="L9:L10"/>
    <mergeCell ref="M9:M10"/>
    <mergeCell ref="AE1:AP3"/>
    <mergeCell ref="AE27:AG28"/>
    <mergeCell ref="AH27:AJ28"/>
    <mergeCell ref="AK27:AM28"/>
    <mergeCell ref="AN27:AP28"/>
    <mergeCell ref="AE29:AG30"/>
    <mergeCell ref="AH29:AJ30"/>
    <mergeCell ref="AK29:AM30"/>
    <mergeCell ref="AN29:AP30"/>
    <mergeCell ref="AE31:AG32"/>
    <mergeCell ref="AH31:AJ32"/>
    <mergeCell ref="AK31:AM32"/>
    <mergeCell ref="AN31:AP32"/>
    <mergeCell ref="AE33:AG34"/>
    <mergeCell ref="AH33:AJ34"/>
    <mergeCell ref="AK33:AM34"/>
    <mergeCell ref="AN33:AP34"/>
    <mergeCell ref="AE39:AG40"/>
    <mergeCell ref="AH39:AJ40"/>
    <mergeCell ref="AK39:AM40"/>
    <mergeCell ref="AN39:AP40"/>
    <mergeCell ref="AN35:AP36"/>
    <mergeCell ref="AN37:AP38"/>
    <mergeCell ref="AN125:AP126"/>
    <mergeCell ref="AH127:AJ128"/>
    <mergeCell ref="AE41:AG42"/>
    <mergeCell ref="AH41:AJ42"/>
    <mergeCell ref="AK41:AM42"/>
    <mergeCell ref="AN41:AP42"/>
    <mergeCell ref="AE43:AG44"/>
    <mergeCell ref="AH43:AJ44"/>
    <mergeCell ref="AK43:AM44"/>
    <mergeCell ref="AN43:AP44"/>
    <mergeCell ref="AE65:AG66"/>
    <mergeCell ref="AH65:AJ66"/>
    <mergeCell ref="AK65:AM66"/>
    <mergeCell ref="AN65:AP66"/>
    <mergeCell ref="AE67:AG68"/>
    <mergeCell ref="AH67:AJ68"/>
    <mergeCell ref="AK67:AM68"/>
    <mergeCell ref="AN67:AP68"/>
    <mergeCell ref="AE69:AG70"/>
    <mergeCell ref="AH69:AJ70"/>
    <mergeCell ref="AK69:AM70"/>
    <mergeCell ref="AN69:AP70"/>
    <mergeCell ref="AE49:AG50"/>
    <mergeCell ref="AH49:AJ50"/>
    <mergeCell ref="AK49:AM50"/>
    <mergeCell ref="AN49:AP50"/>
    <mergeCell ref="AE51:AG52"/>
    <mergeCell ref="AH51:AJ52"/>
    <mergeCell ref="AK51:AM52"/>
    <mergeCell ref="AN51:AP52"/>
    <mergeCell ref="AE45:AG46"/>
    <mergeCell ref="AH45:AJ46"/>
    <mergeCell ref="AN131:AP132"/>
    <mergeCell ref="AH133:AJ134"/>
    <mergeCell ref="AE89:AG90"/>
    <mergeCell ref="AH89:AJ90"/>
    <mergeCell ref="AK89:AM90"/>
    <mergeCell ref="AN89:AP90"/>
    <mergeCell ref="AE91:AG92"/>
    <mergeCell ref="AH91:AJ92"/>
    <mergeCell ref="AK91:AM92"/>
    <mergeCell ref="AN91:AP92"/>
    <mergeCell ref="AE117:AG118"/>
    <mergeCell ref="AE119:AG120"/>
    <mergeCell ref="AE121:AG122"/>
    <mergeCell ref="AE123:AG124"/>
    <mergeCell ref="AE125:AG126"/>
    <mergeCell ref="AE127:AG128"/>
    <mergeCell ref="AE129:AG130"/>
    <mergeCell ref="AE131:AG132"/>
    <mergeCell ref="AE133:AG134"/>
    <mergeCell ref="AK117:AM118"/>
    <mergeCell ref="AN117:AP118"/>
    <mergeCell ref="AH119:AJ120"/>
    <mergeCell ref="AK119:AM120"/>
    <mergeCell ref="AN119:AP120"/>
    <mergeCell ref="AH121:AJ122"/>
    <mergeCell ref="AK121:AM122"/>
    <mergeCell ref="AN121:AP122"/>
    <mergeCell ref="AH123:AJ124"/>
    <mergeCell ref="AK123:AM124"/>
    <mergeCell ref="AN123:AP124"/>
    <mergeCell ref="AH125:AJ126"/>
    <mergeCell ref="AK125:AM126"/>
    <mergeCell ref="AD5:AD10"/>
    <mergeCell ref="R1:AD4"/>
    <mergeCell ref="AE135:AG136"/>
    <mergeCell ref="AE137:AG138"/>
    <mergeCell ref="AE107:AG108"/>
    <mergeCell ref="AH107:AJ108"/>
    <mergeCell ref="AK107:AM108"/>
    <mergeCell ref="AN107:AP108"/>
    <mergeCell ref="AE109:AG110"/>
    <mergeCell ref="AH109:AJ110"/>
    <mergeCell ref="AK109:AM110"/>
    <mergeCell ref="AN109:AP110"/>
    <mergeCell ref="AE111:AG112"/>
    <mergeCell ref="AH111:AJ112"/>
    <mergeCell ref="AK111:AM112"/>
    <mergeCell ref="AN111:AP112"/>
    <mergeCell ref="AE113:AG114"/>
    <mergeCell ref="AH113:AJ114"/>
    <mergeCell ref="AK113:AM114"/>
    <mergeCell ref="AN113:AP114"/>
    <mergeCell ref="AH115:AJ116"/>
    <mergeCell ref="AK115:AM116"/>
    <mergeCell ref="AN115:AP116"/>
    <mergeCell ref="AE115:AG116"/>
    <mergeCell ref="AH117:AJ118"/>
    <mergeCell ref="AK127:AM128"/>
    <mergeCell ref="AN127:AP128"/>
    <mergeCell ref="AH129:AJ130"/>
    <mergeCell ref="AK129:AM130"/>
    <mergeCell ref="AN129:AP130"/>
    <mergeCell ref="AH131:AJ132"/>
    <mergeCell ref="AK131:AM132"/>
  </mergeCells>
  <phoneticPr fontId="3" type="noConversion"/>
  <conditionalFormatting sqref="Q95:Q100">
    <cfRule type="cellIs" dxfId="404" priority="436" operator="greaterThan">
      <formula>1</formula>
    </cfRule>
  </conditionalFormatting>
  <conditionalFormatting sqref="Q115:Q116">
    <cfRule type="cellIs" dxfId="403" priority="428" operator="greaterThan">
      <formula>1</formula>
    </cfRule>
  </conditionalFormatting>
  <conditionalFormatting sqref="R98:AD98 R100:AD100 R36:AA36 AD36">
    <cfRule type="expression" dxfId="402" priority="414">
      <formula>R36&lt;R35</formula>
    </cfRule>
  </conditionalFormatting>
  <conditionalFormatting sqref="R98:AD98 R100:AD100 R36:AA36 AD36">
    <cfRule type="expression" dxfId="401" priority="415">
      <formula>R35&gt;=R36</formula>
    </cfRule>
  </conditionalFormatting>
  <conditionalFormatting sqref="R96:AD96 R98:AD98 R100:AD100">
    <cfRule type="expression" dxfId="400" priority="293">
      <formula>R96=""</formula>
    </cfRule>
  </conditionalFormatting>
  <conditionalFormatting sqref="R96:AD96">
    <cfRule type="expression" dxfId="399" priority="294">
      <formula>R96&lt;R95</formula>
    </cfRule>
  </conditionalFormatting>
  <conditionalFormatting sqref="R96:AD96">
    <cfRule type="expression" dxfId="398" priority="295">
      <formula>R95&gt;=R96</formula>
    </cfRule>
  </conditionalFormatting>
  <conditionalFormatting sqref="R116:AD116">
    <cfRule type="expression" dxfId="397" priority="269">
      <formula>R116=""</formula>
    </cfRule>
  </conditionalFormatting>
  <conditionalFormatting sqref="R116:AD116">
    <cfRule type="expression" dxfId="396" priority="270">
      <formula>R116&lt;R115</formula>
    </cfRule>
  </conditionalFormatting>
  <conditionalFormatting sqref="R116:AD116">
    <cfRule type="expression" dxfId="395" priority="271">
      <formula>R115&gt;=R116</formula>
    </cfRule>
  </conditionalFormatting>
  <conditionalFormatting sqref="Q11:Q12">
    <cfRule type="cellIs" dxfId="394" priority="232" operator="greaterThan">
      <formula>1</formula>
    </cfRule>
  </conditionalFormatting>
  <conditionalFormatting sqref="Q13:Q14">
    <cfRule type="cellIs" dxfId="393" priority="231" operator="greaterThan">
      <formula>1</formula>
    </cfRule>
  </conditionalFormatting>
  <conditionalFormatting sqref="Q15:Q16">
    <cfRule type="cellIs" dxfId="392" priority="230" operator="greaterThan">
      <formula>1</formula>
    </cfRule>
  </conditionalFormatting>
  <conditionalFormatting sqref="Q17:Q18">
    <cfRule type="cellIs" dxfId="391" priority="229" operator="greaterThan">
      <formula>1</formula>
    </cfRule>
  </conditionalFormatting>
  <conditionalFormatting sqref="Q19:Q20">
    <cfRule type="cellIs" dxfId="390" priority="228" operator="greaterThan">
      <formula>1</formula>
    </cfRule>
  </conditionalFormatting>
  <conditionalFormatting sqref="Q21:Q22">
    <cfRule type="cellIs" dxfId="389" priority="227" operator="greaterThan">
      <formula>1</formula>
    </cfRule>
  </conditionalFormatting>
  <conditionalFormatting sqref="Q23:Q24">
    <cfRule type="cellIs" dxfId="388" priority="226" operator="greaterThan">
      <formula>1</formula>
    </cfRule>
  </conditionalFormatting>
  <conditionalFormatting sqref="Q25:Q26">
    <cfRule type="cellIs" dxfId="387" priority="225" operator="greaterThan">
      <formula>1</formula>
    </cfRule>
  </conditionalFormatting>
  <conditionalFormatting sqref="Q27:Q28">
    <cfRule type="cellIs" dxfId="386" priority="224" operator="greaterThan">
      <formula>1</formula>
    </cfRule>
  </conditionalFormatting>
  <conditionalFormatting sqref="Q29:Q30">
    <cfRule type="cellIs" dxfId="385" priority="223" operator="greaterThan">
      <formula>1</formula>
    </cfRule>
  </conditionalFormatting>
  <conditionalFormatting sqref="Q31:Q32">
    <cfRule type="cellIs" dxfId="384" priority="222" operator="greaterThan">
      <formula>1</formula>
    </cfRule>
  </conditionalFormatting>
  <conditionalFormatting sqref="Q33:Q38">
    <cfRule type="cellIs" dxfId="383" priority="221" operator="greaterThan">
      <formula>1</formula>
    </cfRule>
  </conditionalFormatting>
  <conditionalFormatting sqref="R12:AD12">
    <cfRule type="expression" dxfId="382" priority="218">
      <formula>R12=""</formula>
    </cfRule>
  </conditionalFormatting>
  <conditionalFormatting sqref="R12:AD12">
    <cfRule type="expression" dxfId="381" priority="219">
      <formula>R12&lt;R11</formula>
    </cfRule>
  </conditionalFormatting>
  <conditionalFormatting sqref="R12:AD12">
    <cfRule type="expression" dxfId="380" priority="220">
      <formula>R11&gt;=R12</formula>
    </cfRule>
  </conditionalFormatting>
  <conditionalFormatting sqref="R14:AD14">
    <cfRule type="expression" dxfId="379" priority="215">
      <formula>R14=""</formula>
    </cfRule>
  </conditionalFormatting>
  <conditionalFormatting sqref="R14:AD14">
    <cfRule type="expression" dxfId="378" priority="216">
      <formula>R14&lt;R13</formula>
    </cfRule>
  </conditionalFormatting>
  <conditionalFormatting sqref="R14:AD14">
    <cfRule type="expression" dxfId="377" priority="217">
      <formula>R13&gt;=R14</formula>
    </cfRule>
  </conditionalFormatting>
  <conditionalFormatting sqref="R16:AD16">
    <cfRule type="expression" dxfId="376" priority="212">
      <formula>R16=""</formula>
    </cfRule>
  </conditionalFormatting>
  <conditionalFormatting sqref="R16:AD16">
    <cfRule type="expression" dxfId="375" priority="213">
      <formula>R16&lt;R15</formula>
    </cfRule>
  </conditionalFormatting>
  <conditionalFormatting sqref="R16:AD16">
    <cfRule type="expression" dxfId="374" priority="214">
      <formula>R15&gt;=R16</formula>
    </cfRule>
  </conditionalFormatting>
  <conditionalFormatting sqref="R18:AD18">
    <cfRule type="expression" dxfId="373" priority="209">
      <formula>R18=""</formula>
    </cfRule>
  </conditionalFormatting>
  <conditionalFormatting sqref="R18:AD18">
    <cfRule type="expression" dxfId="372" priority="210">
      <formula>R18&lt;R17</formula>
    </cfRule>
  </conditionalFormatting>
  <conditionalFormatting sqref="R18:AD18">
    <cfRule type="expression" dxfId="371" priority="211">
      <formula>R17&gt;=R18</formula>
    </cfRule>
  </conditionalFormatting>
  <conditionalFormatting sqref="R20:AD20">
    <cfRule type="expression" dxfId="370" priority="206">
      <formula>R20=""</formula>
    </cfRule>
  </conditionalFormatting>
  <conditionalFormatting sqref="R20:AD20">
    <cfRule type="expression" dxfId="369" priority="207">
      <formula>R20&lt;R19</formula>
    </cfRule>
  </conditionalFormatting>
  <conditionalFormatting sqref="R20:AD20">
    <cfRule type="expression" dxfId="368" priority="208">
      <formula>R19&gt;=R20</formula>
    </cfRule>
  </conditionalFormatting>
  <conditionalFormatting sqref="R22:AD22">
    <cfRule type="expression" dxfId="367" priority="203">
      <formula>R22=""</formula>
    </cfRule>
  </conditionalFormatting>
  <conditionalFormatting sqref="R22:AD22">
    <cfRule type="expression" dxfId="366" priority="204">
      <formula>R22&lt;R21</formula>
    </cfRule>
  </conditionalFormatting>
  <conditionalFormatting sqref="R22:AD22">
    <cfRule type="expression" dxfId="365" priority="205">
      <formula>R21&gt;=R22</formula>
    </cfRule>
  </conditionalFormatting>
  <conditionalFormatting sqref="R24:AD24">
    <cfRule type="expression" dxfId="364" priority="200">
      <formula>R24=""</formula>
    </cfRule>
  </conditionalFormatting>
  <conditionalFormatting sqref="R24:AD24">
    <cfRule type="expression" dxfId="363" priority="201">
      <formula>R24&lt;R23</formula>
    </cfRule>
  </conditionalFormatting>
  <conditionalFormatting sqref="R24:AD24">
    <cfRule type="expression" dxfId="362" priority="202">
      <formula>R23&gt;=R24</formula>
    </cfRule>
  </conditionalFormatting>
  <conditionalFormatting sqref="R26:AD26">
    <cfRule type="expression" dxfId="361" priority="197">
      <formula>R26=""</formula>
    </cfRule>
  </conditionalFormatting>
  <conditionalFormatting sqref="R26:AD26">
    <cfRule type="expression" dxfId="360" priority="198">
      <formula>R26&lt;R25</formula>
    </cfRule>
  </conditionalFormatting>
  <conditionalFormatting sqref="R26:AD26">
    <cfRule type="expression" dxfId="359" priority="199">
      <formula>R25&gt;=R26</formula>
    </cfRule>
  </conditionalFormatting>
  <conditionalFormatting sqref="R28:AD28">
    <cfRule type="expression" dxfId="358" priority="194">
      <formula>R28=""</formula>
    </cfRule>
  </conditionalFormatting>
  <conditionalFormatting sqref="R28:AD28">
    <cfRule type="expression" dxfId="357" priority="195">
      <formula>R28&lt;R27</formula>
    </cfRule>
  </conditionalFormatting>
  <conditionalFormatting sqref="R28:AD28">
    <cfRule type="expression" dxfId="356" priority="196">
      <formula>R27&gt;=R28</formula>
    </cfRule>
  </conditionalFormatting>
  <conditionalFormatting sqref="R30:AD30">
    <cfRule type="expression" dxfId="355" priority="191">
      <formula>R30=""</formula>
    </cfRule>
  </conditionalFormatting>
  <conditionalFormatting sqref="R30:AD30">
    <cfRule type="expression" dxfId="354" priority="192">
      <formula>R30&lt;R29</formula>
    </cfRule>
  </conditionalFormatting>
  <conditionalFormatting sqref="R30:AD30">
    <cfRule type="expression" dxfId="353" priority="193">
      <formula>R29&gt;=R30</formula>
    </cfRule>
  </conditionalFormatting>
  <conditionalFormatting sqref="R32:AD32">
    <cfRule type="expression" dxfId="352" priority="188">
      <formula>R32=""</formula>
    </cfRule>
  </conditionalFormatting>
  <conditionalFormatting sqref="R32:AD32">
    <cfRule type="expression" dxfId="351" priority="189">
      <formula>R32&lt;R31</formula>
    </cfRule>
  </conditionalFormatting>
  <conditionalFormatting sqref="R32:AD32">
    <cfRule type="expression" dxfId="350" priority="190">
      <formula>R31&gt;=R32</formula>
    </cfRule>
  </conditionalFormatting>
  <conditionalFormatting sqref="R34:AD34 R36:AD36 R38:AD38">
    <cfRule type="expression" dxfId="349" priority="185">
      <formula>R34=""</formula>
    </cfRule>
  </conditionalFormatting>
  <conditionalFormatting sqref="R34:AD34 R38:AD38">
    <cfRule type="expression" dxfId="348" priority="186">
      <formula>R34&lt;R33</formula>
    </cfRule>
  </conditionalFormatting>
  <conditionalFormatting sqref="R34:AD34 R38:AD38">
    <cfRule type="expression" dxfId="347" priority="187">
      <formula>R33&gt;=R34</formula>
    </cfRule>
  </conditionalFormatting>
  <conditionalFormatting sqref="Q39:Q40">
    <cfRule type="cellIs" dxfId="346" priority="184" operator="greaterThan">
      <formula>1</formula>
    </cfRule>
  </conditionalFormatting>
  <conditionalFormatting sqref="Q41:Q42">
    <cfRule type="cellIs" dxfId="345" priority="183" operator="greaterThan">
      <formula>1</formula>
    </cfRule>
  </conditionalFormatting>
  <conditionalFormatting sqref="Q43:Q44">
    <cfRule type="cellIs" dxfId="344" priority="182" operator="greaterThan">
      <formula>1</formula>
    </cfRule>
  </conditionalFormatting>
  <conditionalFormatting sqref="Q45:Q46">
    <cfRule type="cellIs" dxfId="343" priority="181" operator="greaterThan">
      <formula>1</formula>
    </cfRule>
  </conditionalFormatting>
  <conditionalFormatting sqref="Q47:Q48">
    <cfRule type="cellIs" dxfId="342" priority="180" operator="greaterThan">
      <formula>1</formula>
    </cfRule>
  </conditionalFormatting>
  <conditionalFormatting sqref="Q49:Q50">
    <cfRule type="cellIs" dxfId="341" priority="179" operator="greaterThan">
      <formula>1</formula>
    </cfRule>
  </conditionalFormatting>
  <conditionalFormatting sqref="Q51:Q52">
    <cfRule type="cellIs" dxfId="340" priority="178" operator="greaterThan">
      <formula>1</formula>
    </cfRule>
  </conditionalFormatting>
  <conditionalFormatting sqref="Q53:Q54">
    <cfRule type="cellIs" dxfId="339" priority="177" operator="greaterThan">
      <formula>1</formula>
    </cfRule>
  </conditionalFormatting>
  <conditionalFormatting sqref="Q55:Q56">
    <cfRule type="cellIs" dxfId="338" priority="176" operator="greaterThan">
      <formula>1</formula>
    </cfRule>
  </conditionalFormatting>
  <conditionalFormatting sqref="Q57:Q58">
    <cfRule type="cellIs" dxfId="337" priority="175" operator="greaterThan">
      <formula>1</formula>
    </cfRule>
  </conditionalFormatting>
  <conditionalFormatting sqref="Q59:Q60">
    <cfRule type="cellIs" dxfId="336" priority="174" operator="greaterThan">
      <formula>1</formula>
    </cfRule>
  </conditionalFormatting>
  <conditionalFormatting sqref="Q61:Q62">
    <cfRule type="cellIs" dxfId="335" priority="173" operator="greaterThan">
      <formula>1</formula>
    </cfRule>
  </conditionalFormatting>
  <conditionalFormatting sqref="Q63:Q64">
    <cfRule type="cellIs" dxfId="334" priority="172" operator="greaterThan">
      <formula>1</formula>
    </cfRule>
  </conditionalFormatting>
  <conditionalFormatting sqref="Q65:Q66">
    <cfRule type="cellIs" dxfId="333" priority="171" operator="greaterThan">
      <formula>1</formula>
    </cfRule>
  </conditionalFormatting>
  <conditionalFormatting sqref="Q67:Q68">
    <cfRule type="cellIs" dxfId="332" priority="170" operator="greaterThan">
      <formula>1</formula>
    </cfRule>
  </conditionalFormatting>
  <conditionalFormatting sqref="Q69:Q70">
    <cfRule type="cellIs" dxfId="331" priority="169" operator="greaterThan">
      <formula>1</formula>
    </cfRule>
  </conditionalFormatting>
  <conditionalFormatting sqref="Q71:Q72">
    <cfRule type="cellIs" dxfId="330" priority="168" operator="greaterThan">
      <formula>1</formula>
    </cfRule>
  </conditionalFormatting>
  <conditionalFormatting sqref="Q73:Q74">
    <cfRule type="cellIs" dxfId="329" priority="167" operator="greaterThan">
      <formula>1</formula>
    </cfRule>
  </conditionalFormatting>
  <conditionalFormatting sqref="Q75:Q76">
    <cfRule type="cellIs" dxfId="328" priority="166" operator="greaterThan">
      <formula>1</formula>
    </cfRule>
  </conditionalFormatting>
  <conditionalFormatting sqref="Q77:Q78">
    <cfRule type="cellIs" dxfId="327" priority="165" operator="greaterThan">
      <formula>1</formula>
    </cfRule>
  </conditionalFormatting>
  <conditionalFormatting sqref="Q79:Q80">
    <cfRule type="cellIs" dxfId="326" priority="164" operator="greaterThan">
      <formula>1</formula>
    </cfRule>
  </conditionalFormatting>
  <conditionalFormatting sqref="Q81:Q82">
    <cfRule type="cellIs" dxfId="325" priority="163" operator="greaterThan">
      <formula>1</formula>
    </cfRule>
  </conditionalFormatting>
  <conditionalFormatting sqref="Q83:Q84">
    <cfRule type="cellIs" dxfId="324" priority="162" operator="greaterThan">
      <formula>1</formula>
    </cfRule>
  </conditionalFormatting>
  <conditionalFormatting sqref="Q85:Q86">
    <cfRule type="cellIs" dxfId="323" priority="161" operator="greaterThan">
      <formula>1</formula>
    </cfRule>
  </conditionalFormatting>
  <conditionalFormatting sqref="Q87:Q88">
    <cfRule type="cellIs" dxfId="322" priority="160" operator="greaterThan">
      <formula>1</formula>
    </cfRule>
  </conditionalFormatting>
  <conditionalFormatting sqref="Q89:Q90">
    <cfRule type="cellIs" dxfId="321" priority="159" operator="greaterThan">
      <formula>1</formula>
    </cfRule>
  </conditionalFormatting>
  <conditionalFormatting sqref="Q91:Q92">
    <cfRule type="cellIs" dxfId="320" priority="158" operator="greaterThan">
      <formula>1</formula>
    </cfRule>
  </conditionalFormatting>
  <conditionalFormatting sqref="Q93:Q94">
    <cfRule type="cellIs" dxfId="319" priority="157" operator="greaterThan">
      <formula>1</formula>
    </cfRule>
  </conditionalFormatting>
  <conditionalFormatting sqref="R40:AD40">
    <cfRule type="expression" dxfId="318" priority="154">
      <formula>R40=""</formula>
    </cfRule>
  </conditionalFormatting>
  <conditionalFormatting sqref="R40:AD40">
    <cfRule type="expression" dxfId="317" priority="155">
      <formula>R40&lt;R39</formula>
    </cfRule>
  </conditionalFormatting>
  <conditionalFormatting sqref="R40:AD40">
    <cfRule type="expression" dxfId="316" priority="156">
      <formula>R39&gt;=R40</formula>
    </cfRule>
  </conditionalFormatting>
  <conditionalFormatting sqref="R42:AD42">
    <cfRule type="expression" dxfId="315" priority="151">
      <formula>R42=""</formula>
    </cfRule>
  </conditionalFormatting>
  <conditionalFormatting sqref="R42:AD42">
    <cfRule type="expression" dxfId="314" priority="152">
      <formula>R42&lt;R41</formula>
    </cfRule>
  </conditionalFormatting>
  <conditionalFormatting sqref="R42:AD42">
    <cfRule type="expression" dxfId="313" priority="153">
      <formula>R41&gt;=R42</formula>
    </cfRule>
  </conditionalFormatting>
  <conditionalFormatting sqref="R44:AD44">
    <cfRule type="expression" dxfId="312" priority="148">
      <formula>R44=""</formula>
    </cfRule>
  </conditionalFormatting>
  <conditionalFormatting sqref="R44:AD44">
    <cfRule type="expression" dxfId="311" priority="149">
      <formula>R44&lt;R43</formula>
    </cfRule>
  </conditionalFormatting>
  <conditionalFormatting sqref="R44:AD44">
    <cfRule type="expression" dxfId="310" priority="150">
      <formula>R43&gt;=R44</formula>
    </cfRule>
  </conditionalFormatting>
  <conditionalFormatting sqref="R46:AD46">
    <cfRule type="expression" dxfId="309" priority="145">
      <formula>R46=""</formula>
    </cfRule>
  </conditionalFormatting>
  <conditionalFormatting sqref="R46:AD46">
    <cfRule type="expression" dxfId="308" priority="146">
      <formula>R46&lt;R45</formula>
    </cfRule>
  </conditionalFormatting>
  <conditionalFormatting sqref="R46:AD46">
    <cfRule type="expression" dxfId="307" priority="147">
      <formula>R45&gt;=R46</formula>
    </cfRule>
  </conditionalFormatting>
  <conditionalFormatting sqref="R48:AD48">
    <cfRule type="expression" dxfId="306" priority="142">
      <formula>R48=""</formula>
    </cfRule>
  </conditionalFormatting>
  <conditionalFormatting sqref="R48:AD48">
    <cfRule type="expression" dxfId="305" priority="143">
      <formula>R48&lt;R47</formula>
    </cfRule>
  </conditionalFormatting>
  <conditionalFormatting sqref="R48:AD48">
    <cfRule type="expression" dxfId="304" priority="144">
      <formula>R47&gt;=R48</formula>
    </cfRule>
  </conditionalFormatting>
  <conditionalFormatting sqref="R50:AD50">
    <cfRule type="expression" dxfId="303" priority="139">
      <formula>R50=""</formula>
    </cfRule>
  </conditionalFormatting>
  <conditionalFormatting sqref="R50:AD50">
    <cfRule type="expression" dxfId="302" priority="140">
      <formula>R50&lt;R49</formula>
    </cfRule>
  </conditionalFormatting>
  <conditionalFormatting sqref="R50:AD50">
    <cfRule type="expression" dxfId="301" priority="141">
      <formula>R49&gt;=R50</formula>
    </cfRule>
  </conditionalFormatting>
  <conditionalFormatting sqref="R52:AD52">
    <cfRule type="expression" dxfId="300" priority="136">
      <formula>R52=""</formula>
    </cfRule>
  </conditionalFormatting>
  <conditionalFormatting sqref="R52:AD52">
    <cfRule type="expression" dxfId="299" priority="137">
      <formula>R52&lt;R51</formula>
    </cfRule>
  </conditionalFormatting>
  <conditionalFormatting sqref="R52:AD52">
    <cfRule type="expression" dxfId="298" priority="138">
      <formula>R51&gt;=R52</formula>
    </cfRule>
  </conditionalFormatting>
  <conditionalFormatting sqref="R54:AD54">
    <cfRule type="expression" dxfId="297" priority="133">
      <formula>R54=""</formula>
    </cfRule>
  </conditionalFormatting>
  <conditionalFormatting sqref="R54:AD54">
    <cfRule type="expression" dxfId="296" priority="134">
      <formula>R54&lt;R53</formula>
    </cfRule>
  </conditionalFormatting>
  <conditionalFormatting sqref="R54:AD54">
    <cfRule type="expression" dxfId="295" priority="135">
      <formula>R53&gt;=R54</formula>
    </cfRule>
  </conditionalFormatting>
  <conditionalFormatting sqref="R56:AD56">
    <cfRule type="expression" dxfId="294" priority="130">
      <formula>R56=""</formula>
    </cfRule>
  </conditionalFormatting>
  <conditionalFormatting sqref="R56:AD56">
    <cfRule type="expression" dxfId="293" priority="131">
      <formula>R56&lt;R55</formula>
    </cfRule>
  </conditionalFormatting>
  <conditionalFormatting sqref="R56:AD56">
    <cfRule type="expression" dxfId="292" priority="132">
      <formula>R55&gt;=R56</formula>
    </cfRule>
  </conditionalFormatting>
  <conditionalFormatting sqref="R58:AD58">
    <cfRule type="expression" dxfId="291" priority="127">
      <formula>R58=""</formula>
    </cfRule>
  </conditionalFormatting>
  <conditionalFormatting sqref="R58:AD58">
    <cfRule type="expression" dxfId="290" priority="128">
      <formula>R58&lt;R57</formula>
    </cfRule>
  </conditionalFormatting>
  <conditionalFormatting sqref="R58:AD58">
    <cfRule type="expression" dxfId="289" priority="129">
      <formula>R57&gt;=R58</formula>
    </cfRule>
  </conditionalFormatting>
  <conditionalFormatting sqref="R60:AD60">
    <cfRule type="expression" dxfId="288" priority="124">
      <formula>R60=""</formula>
    </cfRule>
  </conditionalFormatting>
  <conditionalFormatting sqref="R60:AD60">
    <cfRule type="expression" dxfId="287" priority="125">
      <formula>R60&lt;R59</formula>
    </cfRule>
  </conditionalFormatting>
  <conditionalFormatting sqref="R60:AD60">
    <cfRule type="expression" dxfId="286" priority="126">
      <formula>R59&gt;=R60</formula>
    </cfRule>
  </conditionalFormatting>
  <conditionalFormatting sqref="R62:AD62">
    <cfRule type="expression" dxfId="285" priority="121">
      <formula>R62=""</formula>
    </cfRule>
  </conditionalFormatting>
  <conditionalFormatting sqref="R62:AD62">
    <cfRule type="expression" dxfId="284" priority="122">
      <formula>R62&lt;R61</formula>
    </cfRule>
  </conditionalFormatting>
  <conditionalFormatting sqref="R62:AD62">
    <cfRule type="expression" dxfId="283" priority="123">
      <formula>R61&gt;=R62</formula>
    </cfRule>
  </conditionalFormatting>
  <conditionalFormatting sqref="R64:AD64">
    <cfRule type="expression" dxfId="282" priority="118">
      <formula>R64=""</formula>
    </cfRule>
  </conditionalFormatting>
  <conditionalFormatting sqref="R64:AD64">
    <cfRule type="expression" dxfId="281" priority="119">
      <formula>R64&lt;R63</formula>
    </cfRule>
  </conditionalFormatting>
  <conditionalFormatting sqref="R64:AD64">
    <cfRule type="expression" dxfId="280" priority="120">
      <formula>R63&gt;=R64</formula>
    </cfRule>
  </conditionalFormatting>
  <conditionalFormatting sqref="R66:AD66">
    <cfRule type="expression" dxfId="279" priority="115">
      <formula>R66=""</formula>
    </cfRule>
  </conditionalFormatting>
  <conditionalFormatting sqref="R66:AD66">
    <cfRule type="expression" dxfId="278" priority="116">
      <formula>R66&lt;R65</formula>
    </cfRule>
  </conditionalFormatting>
  <conditionalFormatting sqref="R66:AD66">
    <cfRule type="expression" dxfId="277" priority="117">
      <formula>R65&gt;=R66</formula>
    </cfRule>
  </conditionalFormatting>
  <conditionalFormatting sqref="R68:AD68">
    <cfRule type="expression" dxfId="276" priority="112">
      <formula>R68=""</formula>
    </cfRule>
  </conditionalFormatting>
  <conditionalFormatting sqref="R68:AD68">
    <cfRule type="expression" dxfId="275" priority="113">
      <formula>R68&lt;R67</formula>
    </cfRule>
  </conditionalFormatting>
  <conditionalFormatting sqref="R68:AD68">
    <cfRule type="expression" dxfId="274" priority="114">
      <formula>R67&gt;=R68</formula>
    </cfRule>
  </conditionalFormatting>
  <conditionalFormatting sqref="R70:AD70">
    <cfRule type="expression" dxfId="273" priority="109">
      <formula>R70=""</formula>
    </cfRule>
  </conditionalFormatting>
  <conditionalFormatting sqref="R70:AD70">
    <cfRule type="expression" dxfId="272" priority="110">
      <formula>R70&lt;R69</formula>
    </cfRule>
  </conditionalFormatting>
  <conditionalFormatting sqref="R70:AD70">
    <cfRule type="expression" dxfId="271" priority="111">
      <formula>R69&gt;=R70</formula>
    </cfRule>
  </conditionalFormatting>
  <conditionalFormatting sqref="R72:AD72">
    <cfRule type="expression" dxfId="270" priority="106">
      <formula>R72=""</formula>
    </cfRule>
  </conditionalFormatting>
  <conditionalFormatting sqref="R72:AD72">
    <cfRule type="expression" dxfId="269" priority="107">
      <formula>R72&lt;R71</formula>
    </cfRule>
  </conditionalFormatting>
  <conditionalFormatting sqref="R72:AD72">
    <cfRule type="expression" dxfId="268" priority="108">
      <formula>R71&gt;=R72</formula>
    </cfRule>
  </conditionalFormatting>
  <conditionalFormatting sqref="R74:AD74">
    <cfRule type="expression" dxfId="267" priority="103">
      <formula>R74=""</formula>
    </cfRule>
  </conditionalFormatting>
  <conditionalFormatting sqref="R74:AD74">
    <cfRule type="expression" dxfId="266" priority="104">
      <formula>R74&lt;R73</formula>
    </cfRule>
  </conditionalFormatting>
  <conditionalFormatting sqref="R74:AD74">
    <cfRule type="expression" dxfId="265" priority="105">
      <formula>R73&gt;=R74</formula>
    </cfRule>
  </conditionalFormatting>
  <conditionalFormatting sqref="R76:AD76">
    <cfRule type="expression" dxfId="264" priority="100">
      <formula>R76=""</formula>
    </cfRule>
  </conditionalFormatting>
  <conditionalFormatting sqref="R76:AD76">
    <cfRule type="expression" dxfId="263" priority="101">
      <formula>R76&lt;R75</formula>
    </cfRule>
  </conditionalFormatting>
  <conditionalFormatting sqref="R76:AD76">
    <cfRule type="expression" dxfId="262" priority="102">
      <formula>R75&gt;=R76</formula>
    </cfRule>
  </conditionalFormatting>
  <conditionalFormatting sqref="R78:AD78">
    <cfRule type="expression" dxfId="261" priority="97">
      <formula>R78=""</formula>
    </cfRule>
  </conditionalFormatting>
  <conditionalFormatting sqref="R78:AD78">
    <cfRule type="expression" dxfId="260" priority="98">
      <formula>R78&lt;R77</formula>
    </cfRule>
  </conditionalFormatting>
  <conditionalFormatting sqref="R78:AD78">
    <cfRule type="expression" dxfId="259" priority="99">
      <formula>R77&gt;=R78</formula>
    </cfRule>
  </conditionalFormatting>
  <conditionalFormatting sqref="R80:AD80">
    <cfRule type="expression" dxfId="258" priority="94">
      <formula>R80=""</formula>
    </cfRule>
  </conditionalFormatting>
  <conditionalFormatting sqref="R80:AD80">
    <cfRule type="expression" dxfId="257" priority="95">
      <formula>R80&lt;R79</formula>
    </cfRule>
  </conditionalFormatting>
  <conditionalFormatting sqref="R80:AD80">
    <cfRule type="expression" dxfId="256" priority="96">
      <formula>R79&gt;=R80</formula>
    </cfRule>
  </conditionalFormatting>
  <conditionalFormatting sqref="R82:AD82">
    <cfRule type="expression" dxfId="255" priority="91">
      <formula>R82=""</formula>
    </cfRule>
  </conditionalFormatting>
  <conditionalFormatting sqref="R82:AD82">
    <cfRule type="expression" dxfId="254" priority="92">
      <formula>R82&lt;R81</formula>
    </cfRule>
  </conditionalFormatting>
  <conditionalFormatting sqref="R82:AD82">
    <cfRule type="expression" dxfId="253" priority="93">
      <formula>R81&gt;=R82</formula>
    </cfRule>
  </conditionalFormatting>
  <conditionalFormatting sqref="R84:AD84">
    <cfRule type="expression" dxfId="252" priority="88">
      <formula>R84=""</formula>
    </cfRule>
  </conditionalFormatting>
  <conditionalFormatting sqref="R84:AD84">
    <cfRule type="expression" dxfId="251" priority="89">
      <formula>R84&lt;R83</formula>
    </cfRule>
  </conditionalFormatting>
  <conditionalFormatting sqref="R84:AD84">
    <cfRule type="expression" dxfId="250" priority="90">
      <formula>R83&gt;=R84</formula>
    </cfRule>
  </conditionalFormatting>
  <conditionalFormatting sqref="R86:AD86">
    <cfRule type="expression" dxfId="249" priority="85">
      <formula>R86=""</formula>
    </cfRule>
  </conditionalFormatting>
  <conditionalFormatting sqref="R86:AD86">
    <cfRule type="expression" dxfId="248" priority="86">
      <formula>R86&lt;R85</formula>
    </cfRule>
  </conditionalFormatting>
  <conditionalFormatting sqref="R86:AD86">
    <cfRule type="expression" dxfId="247" priority="87">
      <formula>R85&gt;=R86</formula>
    </cfRule>
  </conditionalFormatting>
  <conditionalFormatting sqref="R88:AD88">
    <cfRule type="expression" dxfId="246" priority="82">
      <formula>R88=""</formula>
    </cfRule>
  </conditionalFormatting>
  <conditionalFormatting sqref="R88:AD88">
    <cfRule type="expression" dxfId="245" priority="83">
      <formula>R88&lt;R87</formula>
    </cfRule>
  </conditionalFormatting>
  <conditionalFormatting sqref="R88:AD88">
    <cfRule type="expression" dxfId="244" priority="84">
      <formula>R87&gt;=R88</formula>
    </cfRule>
  </conditionalFormatting>
  <conditionalFormatting sqref="R90:AD90">
    <cfRule type="expression" dxfId="243" priority="79">
      <formula>R90=""</formula>
    </cfRule>
  </conditionalFormatting>
  <conditionalFormatting sqref="R90:AD90">
    <cfRule type="expression" dxfId="242" priority="80">
      <formula>R90&lt;R89</formula>
    </cfRule>
  </conditionalFormatting>
  <conditionalFormatting sqref="R90:AD90">
    <cfRule type="expression" dxfId="241" priority="81">
      <formula>R89&gt;=R90</formula>
    </cfRule>
  </conditionalFormatting>
  <conditionalFormatting sqref="R92:AD92">
    <cfRule type="expression" dxfId="240" priority="76">
      <formula>R92=""</formula>
    </cfRule>
  </conditionalFormatting>
  <conditionalFormatting sqref="R92:AD92">
    <cfRule type="expression" dxfId="239" priority="77">
      <formula>R92&lt;R91</formula>
    </cfRule>
  </conditionalFormatting>
  <conditionalFormatting sqref="R92:AD92">
    <cfRule type="expression" dxfId="238" priority="78">
      <formula>R91&gt;=R92</formula>
    </cfRule>
  </conditionalFormatting>
  <conditionalFormatting sqref="R94:AD94">
    <cfRule type="expression" dxfId="237" priority="73">
      <formula>R94=""</formula>
    </cfRule>
  </conditionalFormatting>
  <conditionalFormatting sqref="R94:AD94">
    <cfRule type="expression" dxfId="236" priority="74">
      <formula>R94&lt;R93</formula>
    </cfRule>
  </conditionalFormatting>
  <conditionalFormatting sqref="R94:AD94">
    <cfRule type="expression" dxfId="235" priority="75">
      <formula>R93&gt;=R94</formula>
    </cfRule>
  </conditionalFormatting>
  <conditionalFormatting sqref="Q101:Q102">
    <cfRule type="cellIs" dxfId="234" priority="72" operator="greaterThan">
      <formula>1</formula>
    </cfRule>
  </conditionalFormatting>
  <conditionalFormatting sqref="Q103:Q104">
    <cfRule type="cellIs" dxfId="233" priority="71" operator="greaterThan">
      <formula>1</formula>
    </cfRule>
  </conditionalFormatting>
  <conditionalFormatting sqref="Q105:Q106">
    <cfRule type="cellIs" dxfId="232" priority="70" operator="greaterThan">
      <formula>1</formula>
    </cfRule>
  </conditionalFormatting>
  <conditionalFormatting sqref="Q107:Q108">
    <cfRule type="cellIs" dxfId="231" priority="69" operator="greaterThan">
      <formula>1</formula>
    </cfRule>
  </conditionalFormatting>
  <conditionalFormatting sqref="Q109:Q110">
    <cfRule type="cellIs" dxfId="230" priority="68" operator="greaterThan">
      <formula>1</formula>
    </cfRule>
  </conditionalFormatting>
  <conditionalFormatting sqref="R102:AD102">
    <cfRule type="expression" dxfId="229" priority="65">
      <formula>R102=""</formula>
    </cfRule>
  </conditionalFormatting>
  <conditionalFormatting sqref="R102:AD102">
    <cfRule type="expression" dxfId="228" priority="66">
      <formula>R102&lt;R101</formula>
    </cfRule>
  </conditionalFormatting>
  <conditionalFormatting sqref="R102:AD102">
    <cfRule type="expression" dxfId="227" priority="67">
      <formula>R101&gt;=R102</formula>
    </cfRule>
  </conditionalFormatting>
  <conditionalFormatting sqref="R104:AD104">
    <cfRule type="expression" dxfId="226" priority="62">
      <formula>R104=""</formula>
    </cfRule>
  </conditionalFormatting>
  <conditionalFormatting sqref="R104:AD104">
    <cfRule type="expression" dxfId="225" priority="63">
      <formula>R104&lt;R103</formula>
    </cfRule>
  </conditionalFormatting>
  <conditionalFormatting sqref="R104:AD104">
    <cfRule type="expression" dxfId="224" priority="64">
      <formula>R103&gt;=R104</formula>
    </cfRule>
  </conditionalFormatting>
  <conditionalFormatting sqref="R106:AD106">
    <cfRule type="expression" dxfId="223" priority="59">
      <formula>R106=""</formula>
    </cfRule>
  </conditionalFormatting>
  <conditionalFormatting sqref="R106:AD106">
    <cfRule type="expression" dxfId="222" priority="60">
      <formula>R106&lt;R105</formula>
    </cfRule>
  </conditionalFormatting>
  <conditionalFormatting sqref="R106:AD106">
    <cfRule type="expression" dxfId="221" priority="61">
      <formula>R105&gt;=R106</formula>
    </cfRule>
  </conditionalFormatting>
  <conditionalFormatting sqref="R108:AD108">
    <cfRule type="expression" dxfId="220" priority="56">
      <formula>R108=""</formula>
    </cfRule>
  </conditionalFormatting>
  <conditionalFormatting sqref="R108:AD108">
    <cfRule type="expression" dxfId="219" priority="57">
      <formula>R108&lt;R107</formula>
    </cfRule>
  </conditionalFormatting>
  <conditionalFormatting sqref="R108:AD108">
    <cfRule type="expression" dxfId="218" priority="58">
      <formula>R107&gt;=R108</formula>
    </cfRule>
  </conditionalFormatting>
  <conditionalFormatting sqref="R110:AD110">
    <cfRule type="expression" dxfId="217" priority="53">
      <formula>R110=""</formula>
    </cfRule>
  </conditionalFormatting>
  <conditionalFormatting sqref="R110:AD110">
    <cfRule type="expression" dxfId="216" priority="54">
      <formula>R110&lt;R109</formula>
    </cfRule>
  </conditionalFormatting>
  <conditionalFormatting sqref="R110:AD110">
    <cfRule type="expression" dxfId="215" priority="55">
      <formula>R109&gt;=R110</formula>
    </cfRule>
  </conditionalFormatting>
  <conditionalFormatting sqref="Q111:Q112">
    <cfRule type="cellIs" dxfId="214" priority="52" operator="greaterThan">
      <formula>1</formula>
    </cfRule>
  </conditionalFormatting>
  <conditionalFormatting sqref="Q113:Q114">
    <cfRule type="cellIs" dxfId="213" priority="51" operator="greaterThan">
      <formula>1</formula>
    </cfRule>
  </conditionalFormatting>
  <conditionalFormatting sqref="R112:AD112">
    <cfRule type="expression" dxfId="212" priority="48">
      <formula>R112=""</formula>
    </cfRule>
  </conditionalFormatting>
  <conditionalFormatting sqref="R112:AD112">
    <cfRule type="expression" dxfId="211" priority="49">
      <formula>R112&lt;R111</formula>
    </cfRule>
  </conditionalFormatting>
  <conditionalFormatting sqref="R112:AD112">
    <cfRule type="expression" dxfId="210" priority="50">
      <formula>R111&gt;=R112</formula>
    </cfRule>
  </conditionalFormatting>
  <conditionalFormatting sqref="R114:AD114">
    <cfRule type="expression" dxfId="209" priority="45">
      <formula>R114=""</formula>
    </cfRule>
  </conditionalFormatting>
  <conditionalFormatting sqref="R114:AD114">
    <cfRule type="expression" dxfId="208" priority="46">
      <formula>R114&lt;R113</formula>
    </cfRule>
  </conditionalFormatting>
  <conditionalFormatting sqref="R114:AD114">
    <cfRule type="expression" dxfId="207" priority="47">
      <formula>R113&gt;=R114</formula>
    </cfRule>
  </conditionalFormatting>
  <conditionalFormatting sqref="Q117:Q118">
    <cfRule type="cellIs" dxfId="206" priority="44" operator="greaterThan">
      <formula>1</formula>
    </cfRule>
  </conditionalFormatting>
  <conditionalFormatting sqref="Q119:Q120">
    <cfRule type="cellIs" dxfId="205" priority="43" operator="greaterThan">
      <formula>1</formula>
    </cfRule>
  </conditionalFormatting>
  <conditionalFormatting sqref="Q121:Q122">
    <cfRule type="cellIs" dxfId="204" priority="42" operator="greaterThan">
      <formula>1</formula>
    </cfRule>
  </conditionalFormatting>
  <conditionalFormatting sqref="Q123:Q124">
    <cfRule type="cellIs" dxfId="203" priority="41" operator="greaterThan">
      <formula>1</formula>
    </cfRule>
  </conditionalFormatting>
  <conditionalFormatting sqref="Q125:Q126">
    <cfRule type="cellIs" dxfId="202" priority="40" operator="greaterThan">
      <formula>1</formula>
    </cfRule>
  </conditionalFormatting>
  <conditionalFormatting sqref="R118:AD118">
    <cfRule type="expression" dxfId="201" priority="37">
      <formula>R118=""</formula>
    </cfRule>
  </conditionalFormatting>
  <conditionalFormatting sqref="R118:AD118">
    <cfRule type="expression" dxfId="200" priority="38">
      <formula>R118&lt;R117</formula>
    </cfRule>
  </conditionalFormatting>
  <conditionalFormatting sqref="R118:AD118">
    <cfRule type="expression" dxfId="199" priority="39">
      <formula>R117&gt;=R118</formula>
    </cfRule>
  </conditionalFormatting>
  <conditionalFormatting sqref="R120:AD120">
    <cfRule type="expression" dxfId="198" priority="34">
      <formula>R120=""</formula>
    </cfRule>
  </conditionalFormatting>
  <conditionalFormatting sqref="R120:AD120">
    <cfRule type="expression" dxfId="197" priority="35">
      <formula>R120&lt;R119</formula>
    </cfRule>
  </conditionalFormatting>
  <conditionalFormatting sqref="R120:AD120">
    <cfRule type="expression" dxfId="196" priority="36">
      <formula>R119&gt;=R120</formula>
    </cfRule>
  </conditionalFormatting>
  <conditionalFormatting sqref="R122:AD122">
    <cfRule type="expression" dxfId="195" priority="31">
      <formula>R122=""</formula>
    </cfRule>
  </conditionalFormatting>
  <conditionalFormatting sqref="R122:AD122">
    <cfRule type="expression" dxfId="194" priority="32">
      <formula>R122&lt;R121</formula>
    </cfRule>
  </conditionalFormatting>
  <conditionalFormatting sqref="R122:AD122">
    <cfRule type="expression" dxfId="193" priority="33">
      <formula>R121&gt;=R122</formula>
    </cfRule>
  </conditionalFormatting>
  <conditionalFormatting sqref="R124:AD124">
    <cfRule type="expression" dxfId="192" priority="28">
      <formula>R124=""</formula>
    </cfRule>
  </conditionalFormatting>
  <conditionalFormatting sqref="R124:AD124">
    <cfRule type="expression" dxfId="191" priority="29">
      <formula>R124&lt;R123</formula>
    </cfRule>
  </conditionalFormatting>
  <conditionalFormatting sqref="R124:AD124">
    <cfRule type="expression" dxfId="190" priority="30">
      <formula>R123&gt;=R124</formula>
    </cfRule>
  </conditionalFormatting>
  <conditionalFormatting sqref="R126:AD126">
    <cfRule type="expression" dxfId="189" priority="25">
      <formula>R126=""</formula>
    </cfRule>
  </conditionalFormatting>
  <conditionalFormatting sqref="R126:AD126">
    <cfRule type="expression" dxfId="188" priority="26">
      <formula>R126&lt;R125</formula>
    </cfRule>
  </conditionalFormatting>
  <conditionalFormatting sqref="R126:AD126">
    <cfRule type="expression" dxfId="187" priority="27">
      <formula>R125&gt;=R126</formula>
    </cfRule>
  </conditionalFormatting>
  <conditionalFormatting sqref="Q127:Q128">
    <cfRule type="cellIs" dxfId="186" priority="24" operator="greaterThan">
      <formula>1</formula>
    </cfRule>
  </conditionalFormatting>
  <conditionalFormatting sqref="R128:AD128">
    <cfRule type="expression" dxfId="185" priority="21">
      <formula>R128=""</formula>
    </cfRule>
  </conditionalFormatting>
  <conditionalFormatting sqref="R128:AD128">
    <cfRule type="expression" dxfId="184" priority="22">
      <formula>R128&lt;R127</formula>
    </cfRule>
  </conditionalFormatting>
  <conditionalFormatting sqref="R128:AD128">
    <cfRule type="expression" dxfId="183" priority="23">
      <formula>R127&gt;=R128</formula>
    </cfRule>
  </conditionalFormatting>
  <conditionalFormatting sqref="Q129:Q130">
    <cfRule type="cellIs" dxfId="182" priority="20" operator="greaterThan">
      <formula>1</formula>
    </cfRule>
  </conditionalFormatting>
  <conditionalFormatting sqref="R130:AD130">
    <cfRule type="expression" dxfId="181" priority="17">
      <formula>R130=""</formula>
    </cfRule>
  </conditionalFormatting>
  <conditionalFormatting sqref="R130:AD130">
    <cfRule type="expression" dxfId="180" priority="18">
      <formula>R130&lt;R129</formula>
    </cfRule>
  </conditionalFormatting>
  <conditionalFormatting sqref="R130:AD130">
    <cfRule type="expression" dxfId="179" priority="19">
      <formula>R129&gt;=R130</formula>
    </cfRule>
  </conditionalFormatting>
  <conditionalFormatting sqref="Q131:Q132">
    <cfRule type="cellIs" dxfId="178" priority="16" operator="greaterThan">
      <formula>1</formula>
    </cfRule>
  </conditionalFormatting>
  <conditionalFormatting sqref="R132:AD132">
    <cfRule type="expression" dxfId="177" priority="13">
      <formula>R132=""</formula>
    </cfRule>
  </conditionalFormatting>
  <conditionalFormatting sqref="R132:AD132">
    <cfRule type="expression" dxfId="176" priority="14">
      <formula>R132&lt;R131</formula>
    </cfRule>
  </conditionalFormatting>
  <conditionalFormatting sqref="R132:AD132">
    <cfRule type="expression" dxfId="175" priority="15">
      <formula>R131&gt;=R132</formula>
    </cfRule>
  </conditionalFormatting>
  <conditionalFormatting sqref="Q133:Q134">
    <cfRule type="cellIs" dxfId="174" priority="12" operator="greaterThan">
      <formula>1</formula>
    </cfRule>
  </conditionalFormatting>
  <conditionalFormatting sqref="R134:AD134">
    <cfRule type="expression" dxfId="173" priority="9">
      <formula>R134=""</formula>
    </cfRule>
  </conditionalFormatting>
  <conditionalFormatting sqref="R134:AD134">
    <cfRule type="expression" dxfId="172" priority="10">
      <formula>R134&lt;R133</formula>
    </cfRule>
  </conditionalFormatting>
  <conditionalFormatting sqref="R134:AD134">
    <cfRule type="expression" dxfId="171" priority="11">
      <formula>R133&gt;=R134</formula>
    </cfRule>
  </conditionalFormatting>
  <conditionalFormatting sqref="Q135:Q136">
    <cfRule type="cellIs" dxfId="170" priority="8" operator="greaterThan">
      <formula>1</formula>
    </cfRule>
  </conditionalFormatting>
  <conditionalFormatting sqref="R136:AD136">
    <cfRule type="expression" dxfId="169" priority="5">
      <formula>R136=""</formula>
    </cfRule>
  </conditionalFormatting>
  <conditionalFormatting sqref="R136:AD136">
    <cfRule type="expression" dxfId="168" priority="6">
      <formula>R136&lt;R135</formula>
    </cfRule>
  </conditionalFormatting>
  <conditionalFormatting sqref="R136:AD136">
    <cfRule type="expression" dxfId="167" priority="7">
      <formula>R135&gt;=R136</formula>
    </cfRule>
  </conditionalFormatting>
  <conditionalFormatting sqref="Q137:Q138">
    <cfRule type="cellIs" dxfId="166" priority="4" operator="greaterThan">
      <formula>1</formula>
    </cfRule>
  </conditionalFormatting>
  <conditionalFormatting sqref="R138:AD138">
    <cfRule type="expression" dxfId="165" priority="1">
      <formula>R138=""</formula>
    </cfRule>
  </conditionalFormatting>
  <conditionalFormatting sqref="R138:AD138">
    <cfRule type="expression" dxfId="164" priority="2">
      <formula>R138&lt;R137</formula>
    </cfRule>
  </conditionalFormatting>
  <conditionalFormatting sqref="R138:AD138">
    <cfRule type="expression" dxfId="163" priority="3">
      <formula>R137&gt;=R138</formula>
    </cfRule>
  </conditionalFormatting>
  <conditionalFormatting sqref="AB36">
    <cfRule type="expression" dxfId="162" priority="438">
      <formula>AB36&lt;AC35</formula>
    </cfRule>
  </conditionalFormatting>
  <conditionalFormatting sqref="AC36">
    <cfRule type="expression" dxfId="161" priority="439">
      <formula>AC36&lt;#REF!</formula>
    </cfRule>
  </conditionalFormatting>
  <conditionalFormatting sqref="AB36">
    <cfRule type="expression" dxfId="160" priority="441">
      <formula>AC35&gt;=AB36</formula>
    </cfRule>
  </conditionalFormatting>
  <conditionalFormatting sqref="AC36">
    <cfRule type="expression" dxfId="159" priority="442">
      <formula>#REF!&gt;=AC36</formula>
    </cfRule>
  </conditionalFormatting>
  <dataValidations xWindow="1125" yWindow="800" count="6">
    <dataValidation allowBlank="1" showInputMessage="1" showErrorMessage="1" promptTitle="Nota:" prompt="En esta columna identifique si para el desarrollo de la actividad se tiene un presupuesto definido y en caso tal, indique el valor en pesos sin IVA. En caso contrario, indique &quot;N.A&quot;." sqref="K9:K11 K13 K41:K48 K15:K38" xr:uid="{745D82D2-725F-4E29-9CA2-57C775951E5B}"/>
    <dataValidation allowBlank="1" showInputMessage="1" showErrorMessage="1" promptTitle="Nota:" prompt="La fecha inicial debe corresponder a la vigencia 2022. La fecha final dependiendo la naturaleza de la tarea puede finalizar en vigencias posteriores a 2022." sqref="M9:M11 M13 M15:M38" xr:uid="{8E901572-6530-475E-A198-6ED5404A25FF}"/>
    <dataValidation type="decimal" allowBlank="1" showInputMessage="1" showErrorMessage="1" prompt="Campo calculado  - Indica el % de avance que aporta la actividad a todo el Plan" sqref="P102 P104 P106 P126 P128 P130 P132 P134 P26 P96 P98 P100 P28 P30 P32 P138 P136 P86 P88 P90 P92 P94 P108 P110 P116 P112 P114 P12 P14 P16 P18 P20 P22 P24 P40 P42 P44 P46 P48 P50 P52 P54 P56 P58 P60 P62 P64 P66 P68 P70 P72 P74 P76 P78 P80 P82 P84 P118 P120 P122 P124 P34 P36 P38" xr:uid="{3E363B69-627D-44E3-B3F6-DF63AC30397E}">
      <formula1>0</formula1>
      <formula2>1</formula2>
    </dataValidation>
    <dataValidation type="decimal" allowBlank="1" showInputMessage="1" showErrorMessage="1" prompt="valor porcentual de la activida - Indique el peso porcentual de la actividad dentro del proyecto" sqref="P101 P103 P125 P127 P129 P131 P133 P135 P105 P23 P95 P25 P85 P27 P97 P29 P31 P87 P39 P89 P93 P33 P107 P99 P115 P111 P109 P113 P11 P13 P15 P17 P19 P21 P41 P91 P43 P45 P47 P49 P51 P53 P55 P57 P59 P61 P63 P65 P67 P69 P71 P73 P75 P77 P79 P81 P83 P117 P119 P121 P123 P137 P37 P35" xr:uid="{F4C28B6D-AAAC-49A2-A520-CAE4B31C262C}">
      <formula1>0</formula1>
      <formula2>1</formula2>
    </dataValidation>
    <dataValidation type="decimal" allowBlank="1" showErrorMessage="1" sqref="Q11:Q138" xr:uid="{FB6215FA-AAB1-4601-BDA1-4506C20F9AF3}">
      <formula1>0</formula1>
      <formula2>1</formula2>
    </dataValidation>
    <dataValidation type="decimal" allowBlank="1" showInputMessage="1" showErrorMessage="1" prompt="% de avance en la actividad - indique el % programado de avance durante esta semana_x000a_" sqref="R11:AD34 R36:AD138 R35:AA35 AC35:AD35" xr:uid="{5540F86B-65D5-47B5-A276-390F96BD7EEA}">
      <formula1>0</formula1>
      <formula2>1</formula2>
    </dataValidation>
  </dataValidations>
  <pageMargins left="0.7" right="0.7" top="0.75" bottom="0.75" header="0.3" footer="0.3"/>
  <pageSetup orientation="portrait" r:id="rId1"/>
  <headerFooter>
    <oddHeader>&amp;C&amp;G</oddHeader>
    <oddFooter>&amp;C_x000D_&amp;1#&amp;"Calibri"&amp;10&amp;K008000 DOCUMENTO PÚBLICO</oddFooter>
  </headerFooter>
  <drawing r:id="rId2"/>
  <legacy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2C35B-EF3D-4E5A-86C3-4992CF7AE42E}">
  <dimension ref="A1:N32"/>
  <sheetViews>
    <sheetView showGridLines="0" zoomScale="40" zoomScaleNormal="40" workbookViewId="0">
      <selection activeCell="C10" sqref="C10"/>
    </sheetView>
  </sheetViews>
  <sheetFormatPr defaultColWidth="11.42578125" defaultRowHeight="13.9"/>
  <cols>
    <col min="1" max="1" width="11.140625" style="32" customWidth="1"/>
    <col min="2" max="3" width="83.140625" style="32" customWidth="1"/>
    <col min="4" max="4" width="34" style="32" customWidth="1"/>
    <col min="5" max="5" width="36.140625" style="32" bestFit="1" customWidth="1"/>
    <col min="6" max="6" width="50.5703125" style="32" bestFit="1" customWidth="1"/>
    <col min="7" max="7" width="31.85546875" style="32" customWidth="1"/>
    <col min="8" max="9" width="25.140625" style="51" customWidth="1"/>
    <col min="10" max="13" width="20.85546875" style="32" customWidth="1"/>
    <col min="14" max="14" width="33.5703125" style="32" customWidth="1"/>
    <col min="15" max="16384" width="11.42578125" style="32"/>
  </cols>
  <sheetData>
    <row r="1" spans="1:14" ht="48.6" customHeight="1">
      <c r="B1" s="569"/>
      <c r="C1" s="570"/>
      <c r="D1" s="571" t="s">
        <v>391</v>
      </c>
      <c r="E1" s="572"/>
      <c r="F1" s="572"/>
      <c r="G1" s="572"/>
      <c r="H1" s="572"/>
      <c r="I1" s="572"/>
      <c r="J1" s="572"/>
      <c r="K1" s="572"/>
      <c r="L1" s="572"/>
      <c r="M1" s="572"/>
      <c r="N1" s="573"/>
    </row>
    <row r="2" spans="1:14" ht="48.6" customHeight="1">
      <c r="B2" s="570"/>
      <c r="C2" s="570"/>
      <c r="D2" s="574"/>
      <c r="E2" s="575"/>
      <c r="F2" s="575"/>
      <c r="G2" s="575"/>
      <c r="H2" s="575"/>
      <c r="I2" s="575"/>
      <c r="J2" s="575"/>
      <c r="K2" s="575"/>
      <c r="L2" s="575"/>
      <c r="M2" s="575"/>
      <c r="N2" s="576"/>
    </row>
    <row r="3" spans="1:14" ht="48.6" customHeight="1">
      <c r="B3" s="570"/>
      <c r="C3" s="570"/>
      <c r="D3" s="577"/>
      <c r="E3" s="578"/>
      <c r="F3" s="578"/>
      <c r="G3" s="578"/>
      <c r="H3" s="578"/>
      <c r="I3" s="578"/>
      <c r="J3" s="578"/>
      <c r="K3" s="578"/>
      <c r="L3" s="578"/>
      <c r="M3" s="578"/>
      <c r="N3" s="579"/>
    </row>
    <row r="4" spans="1:14" ht="6" customHeight="1">
      <c r="B4" s="570"/>
      <c r="C4" s="570"/>
      <c r="D4" s="580" t="s">
        <v>392</v>
      </c>
      <c r="E4" s="581"/>
      <c r="F4" s="581"/>
      <c r="G4" s="581"/>
      <c r="H4" s="581"/>
      <c r="I4" s="581"/>
      <c r="J4" s="581"/>
      <c r="K4" s="581"/>
      <c r="L4" s="581"/>
      <c r="M4" s="581"/>
      <c r="N4" s="582"/>
    </row>
    <row r="5" spans="1:14" ht="16.5" customHeight="1">
      <c r="B5" s="570"/>
      <c r="C5" s="570"/>
      <c r="D5" s="583"/>
      <c r="E5" s="584"/>
      <c r="F5" s="584"/>
      <c r="G5" s="584"/>
      <c r="H5" s="584"/>
      <c r="I5" s="584"/>
      <c r="J5" s="584"/>
      <c r="K5" s="584"/>
      <c r="L5" s="584"/>
      <c r="M5" s="584"/>
      <c r="N5" s="585"/>
    </row>
    <row r="6" spans="1:14" ht="95.45" customHeight="1">
      <c r="B6" s="570"/>
      <c r="C6" s="570"/>
      <c r="D6" s="583"/>
      <c r="E6" s="584"/>
      <c r="F6" s="584"/>
      <c r="G6" s="584"/>
      <c r="H6" s="584"/>
      <c r="I6" s="584"/>
      <c r="J6" s="584"/>
      <c r="K6" s="584"/>
      <c r="L6" s="584"/>
      <c r="M6" s="584"/>
      <c r="N6" s="585"/>
    </row>
    <row r="7" spans="1:14" ht="41.45" customHeight="1" thickBot="1">
      <c r="A7" s="590" t="s">
        <v>393</v>
      </c>
      <c r="B7" s="590"/>
      <c r="C7" s="590"/>
      <c r="D7" s="590"/>
      <c r="E7" s="590"/>
      <c r="F7" s="590"/>
      <c r="G7" s="590"/>
      <c r="H7" s="590"/>
      <c r="I7" s="590"/>
      <c r="J7" s="590"/>
      <c r="K7" s="590"/>
      <c r="L7" s="590"/>
      <c r="M7" s="590"/>
      <c r="N7" s="591"/>
    </row>
    <row r="8" spans="1:14" ht="27.75" customHeight="1">
      <c r="A8" s="586" t="s">
        <v>57</v>
      </c>
      <c r="B8" s="586" t="s">
        <v>394</v>
      </c>
      <c r="C8" s="588" t="s">
        <v>395</v>
      </c>
      <c r="D8" s="588" t="s">
        <v>396</v>
      </c>
      <c r="E8" s="588" t="s">
        <v>397</v>
      </c>
      <c r="F8" s="588" t="s">
        <v>398</v>
      </c>
      <c r="G8" s="588" t="s">
        <v>399</v>
      </c>
      <c r="H8" s="588" t="s">
        <v>400</v>
      </c>
      <c r="I8" s="588" t="s">
        <v>401</v>
      </c>
      <c r="J8" s="593" t="s">
        <v>402</v>
      </c>
      <c r="K8" s="593"/>
      <c r="L8" s="593"/>
      <c r="M8" s="593"/>
      <c r="N8" s="594" t="s">
        <v>403</v>
      </c>
    </row>
    <row r="9" spans="1:14" ht="60" hidden="1" customHeight="1" thickBot="1">
      <c r="A9" s="592"/>
      <c r="B9" s="587"/>
      <c r="C9" s="589"/>
      <c r="D9" s="589"/>
      <c r="E9" s="589"/>
      <c r="F9" s="589"/>
      <c r="G9" s="589"/>
      <c r="H9" s="589"/>
      <c r="I9" s="589"/>
      <c r="J9" s="33" t="s">
        <v>404</v>
      </c>
      <c r="K9" s="33" t="s">
        <v>405</v>
      </c>
      <c r="L9" s="33" t="s">
        <v>406</v>
      </c>
      <c r="M9" s="33" t="s">
        <v>407</v>
      </c>
      <c r="N9" s="595"/>
    </row>
    <row r="10" spans="1:14" ht="116.25" customHeight="1">
      <c r="A10" s="166">
        <v>1</v>
      </c>
      <c r="B10" s="164" t="s">
        <v>408</v>
      </c>
      <c r="C10" s="34" t="s">
        <v>409</v>
      </c>
      <c r="D10" s="34" t="s">
        <v>410</v>
      </c>
      <c r="E10" s="35" t="s">
        <v>104</v>
      </c>
      <c r="F10" s="35" t="s">
        <v>411</v>
      </c>
      <c r="G10" s="36" t="s">
        <v>82</v>
      </c>
      <c r="H10" s="106">
        <v>44562</v>
      </c>
      <c r="I10" s="106">
        <v>44926</v>
      </c>
      <c r="J10" s="37">
        <v>1</v>
      </c>
      <c r="K10" s="38"/>
      <c r="L10" s="173"/>
      <c r="M10" s="173"/>
      <c r="N10" s="174" t="s">
        <v>412</v>
      </c>
    </row>
    <row r="11" spans="1:14" ht="113.45" customHeight="1">
      <c r="A11" s="166">
        <v>2</v>
      </c>
      <c r="B11" s="164" t="s">
        <v>413</v>
      </c>
      <c r="C11" s="34" t="s">
        <v>414</v>
      </c>
      <c r="D11" s="34" t="s">
        <v>415</v>
      </c>
      <c r="E11" s="35" t="s">
        <v>416</v>
      </c>
      <c r="F11" s="35" t="s">
        <v>417</v>
      </c>
      <c r="G11" s="36" t="s">
        <v>82</v>
      </c>
      <c r="H11" s="106">
        <v>44562</v>
      </c>
      <c r="I11" s="106">
        <v>44926</v>
      </c>
      <c r="J11" s="37">
        <v>1</v>
      </c>
      <c r="K11" s="38"/>
      <c r="L11" s="173"/>
      <c r="M11" s="173"/>
      <c r="N11" s="174" t="s">
        <v>418</v>
      </c>
    </row>
    <row r="12" spans="1:14" ht="103.5" customHeight="1">
      <c r="A12" s="166">
        <v>3</v>
      </c>
      <c r="B12" s="165" t="s">
        <v>419</v>
      </c>
      <c r="C12" s="39" t="s">
        <v>420</v>
      </c>
      <c r="D12" s="39" t="s">
        <v>421</v>
      </c>
      <c r="E12" s="35" t="s">
        <v>104</v>
      </c>
      <c r="F12" s="35" t="s">
        <v>411</v>
      </c>
      <c r="G12" s="36" t="s">
        <v>82</v>
      </c>
      <c r="H12" s="106">
        <v>44562</v>
      </c>
      <c r="I12" s="106">
        <v>44926</v>
      </c>
      <c r="J12" s="40">
        <v>1</v>
      </c>
      <c r="K12" s="41"/>
      <c r="L12" s="173"/>
      <c r="M12" s="173"/>
      <c r="N12" s="174" t="s">
        <v>422</v>
      </c>
    </row>
    <row r="13" spans="1:14" ht="92.1" customHeight="1">
      <c r="A13" s="166">
        <v>4</v>
      </c>
      <c r="B13" s="165" t="s">
        <v>423</v>
      </c>
      <c r="C13" s="39" t="s">
        <v>424</v>
      </c>
      <c r="D13" s="39" t="s">
        <v>425</v>
      </c>
      <c r="E13" s="35" t="s">
        <v>104</v>
      </c>
      <c r="F13" s="35" t="s">
        <v>411</v>
      </c>
      <c r="G13" s="36" t="s">
        <v>82</v>
      </c>
      <c r="H13" s="106">
        <v>44562</v>
      </c>
      <c r="I13" s="106">
        <v>44926</v>
      </c>
      <c r="J13" s="40">
        <v>1</v>
      </c>
      <c r="K13" s="41"/>
      <c r="L13" s="173"/>
      <c r="M13" s="173"/>
      <c r="N13" s="174" t="s">
        <v>426</v>
      </c>
    </row>
    <row r="14" spans="1:14" ht="128.25" customHeight="1">
      <c r="B14" s="42"/>
      <c r="C14" s="42"/>
      <c r="D14" s="43"/>
      <c r="E14" s="43"/>
      <c r="F14" s="44"/>
      <c r="G14" s="44"/>
      <c r="H14" s="45"/>
      <c r="I14" s="45"/>
      <c r="J14" s="46"/>
      <c r="K14" s="47"/>
      <c r="L14" s="48"/>
      <c r="M14" s="48"/>
      <c r="N14" s="49"/>
    </row>
    <row r="15" spans="1:14" ht="128.25" customHeight="1">
      <c r="B15" s="42"/>
      <c r="C15" s="42"/>
      <c r="D15" s="43"/>
      <c r="E15" s="43"/>
      <c r="F15" s="44"/>
      <c r="G15" s="44"/>
      <c r="H15" s="45"/>
      <c r="I15" s="45"/>
      <c r="J15" s="46"/>
      <c r="K15" s="47"/>
      <c r="L15" s="48"/>
      <c r="M15" s="48"/>
      <c r="N15" s="49"/>
    </row>
    <row r="16" spans="1:14" ht="128.25" customHeight="1">
      <c r="B16" s="42"/>
      <c r="C16" s="42"/>
      <c r="D16" s="43"/>
      <c r="E16" s="43"/>
      <c r="F16" s="44"/>
      <c r="G16" s="44"/>
      <c r="H16" s="45"/>
      <c r="I16" s="45"/>
      <c r="J16" s="46"/>
      <c r="K16" s="47"/>
      <c r="L16" s="48"/>
      <c r="M16" s="48"/>
      <c r="N16" s="49"/>
    </row>
    <row r="17" spans="2:14" ht="128.25" customHeight="1">
      <c r="B17" s="42"/>
      <c r="C17" s="42"/>
      <c r="D17" s="43"/>
      <c r="E17" s="43"/>
      <c r="F17" s="44"/>
      <c r="G17" s="44"/>
      <c r="H17" s="45"/>
      <c r="I17" s="45"/>
      <c r="J17" s="46"/>
      <c r="K17" s="47"/>
      <c r="L17" s="48"/>
      <c r="M17" s="48"/>
      <c r="N17" s="49"/>
    </row>
    <row r="18" spans="2:14" ht="128.25" customHeight="1">
      <c r="B18" s="42"/>
      <c r="C18" s="42"/>
      <c r="D18" s="43"/>
      <c r="E18" s="43"/>
      <c r="F18" s="44"/>
      <c r="G18" s="44"/>
      <c r="H18" s="45"/>
      <c r="I18" s="45"/>
      <c r="J18" s="46"/>
      <c r="K18" s="47"/>
      <c r="L18" s="48"/>
      <c r="M18" s="48"/>
      <c r="N18" s="49"/>
    </row>
    <row r="19" spans="2:14" ht="36.75" customHeight="1">
      <c r="B19" s="31"/>
      <c r="C19" s="31"/>
      <c r="D19" s="31"/>
      <c r="E19" s="31"/>
      <c r="F19" s="31"/>
      <c r="G19" s="31"/>
      <c r="H19" s="31"/>
      <c r="I19" s="31"/>
      <c r="J19" s="31"/>
      <c r="K19" s="31"/>
      <c r="L19" s="31"/>
      <c r="M19" s="31"/>
      <c r="N19" s="31"/>
    </row>
    <row r="20" spans="2:14">
      <c r="B20" s="31"/>
      <c r="C20" s="31"/>
      <c r="D20" s="31"/>
      <c r="E20" s="31"/>
      <c r="F20" s="31"/>
      <c r="G20" s="31"/>
      <c r="H20" s="31"/>
      <c r="I20" s="31"/>
      <c r="J20" s="31"/>
      <c r="K20" s="31"/>
      <c r="L20" s="31"/>
      <c r="M20" s="31"/>
      <c r="N20" s="31"/>
    </row>
    <row r="21" spans="2:14" ht="409.5" customHeight="1">
      <c r="B21" s="31"/>
      <c r="C21" s="31"/>
      <c r="D21" s="31"/>
      <c r="E21" s="31"/>
      <c r="F21" s="31"/>
      <c r="G21" s="31"/>
      <c r="H21" s="31"/>
      <c r="I21" s="31"/>
      <c r="J21" s="31"/>
      <c r="K21" s="31"/>
      <c r="L21" s="31"/>
      <c r="M21" s="31"/>
      <c r="N21" s="31"/>
    </row>
    <row r="22" spans="2:14" ht="409.5" customHeight="1">
      <c r="E22" s="50"/>
      <c r="F22" s="50"/>
      <c r="G22" s="50"/>
    </row>
    <row r="23" spans="2:14" ht="348" customHeight="1">
      <c r="E23" s="50"/>
      <c r="F23" s="50"/>
      <c r="G23" s="50"/>
    </row>
    <row r="24" spans="2:14" ht="409.5" customHeight="1">
      <c r="E24" s="50"/>
      <c r="F24" s="50"/>
      <c r="G24" s="50"/>
    </row>
    <row r="25" spans="2:14" ht="409.6" customHeight="1">
      <c r="E25" s="50"/>
      <c r="F25" s="50"/>
      <c r="G25" s="50"/>
    </row>
    <row r="26" spans="2:14">
      <c r="E26" s="50"/>
      <c r="F26" s="50"/>
      <c r="G26" s="50"/>
    </row>
    <row r="27" spans="2:14">
      <c r="E27" s="50"/>
      <c r="F27" s="50"/>
      <c r="G27" s="50"/>
    </row>
    <row r="28" spans="2:14">
      <c r="E28" s="50"/>
      <c r="F28" s="50"/>
      <c r="G28" s="50"/>
    </row>
    <row r="29" spans="2:14">
      <c r="E29" s="50"/>
      <c r="F29" s="50"/>
      <c r="G29" s="50"/>
    </row>
    <row r="30" spans="2:14">
      <c r="E30" s="50"/>
      <c r="F30" s="50"/>
      <c r="G30" s="50"/>
    </row>
    <row r="31" spans="2:14">
      <c r="E31" s="50"/>
      <c r="F31" s="50"/>
      <c r="G31" s="50"/>
    </row>
    <row r="32" spans="2:14">
      <c r="E32" s="50"/>
      <c r="F32" s="50"/>
      <c r="G32" s="50"/>
    </row>
  </sheetData>
  <sheetProtection autoFilter="0"/>
  <autoFilter ref="A8:N8" xr:uid="{D6D2C35B-EF3D-4E5A-86C3-4992CF7AE42E}">
    <filterColumn colId="9" showButton="0"/>
    <filterColumn colId="10" showButton="0"/>
    <filterColumn colId="11" showButton="0"/>
  </autoFilter>
  <mergeCells count="16">
    <mergeCell ref="B1:B6"/>
    <mergeCell ref="C1:C6"/>
    <mergeCell ref="D1:N3"/>
    <mergeCell ref="D4:N6"/>
    <mergeCell ref="B8:B9"/>
    <mergeCell ref="C8:C9"/>
    <mergeCell ref="D8:D9"/>
    <mergeCell ref="E8:E9"/>
    <mergeCell ref="F8:F9"/>
    <mergeCell ref="A7:N7"/>
    <mergeCell ref="A8:A9"/>
    <mergeCell ref="G8:G9"/>
    <mergeCell ref="H8:H9"/>
    <mergeCell ref="I8:I9"/>
    <mergeCell ref="J8:M8"/>
    <mergeCell ref="N8:N9"/>
  </mergeCells>
  <hyperlinks>
    <hyperlink ref="N10" r:id="rId1" display="Gerencia de Innovación y Procesos - Subgerencia de Mejoramiento y Procesos - PINAR-AC57-SUBACTIVIDAD 01 - Todos los documentos (sharepoint.com)" xr:uid="{6F1D31F7-4CC1-40EF-9557-3521A4FD724D}"/>
    <hyperlink ref="N11" r:id="rId2" display="Gerencia de Innovación y Procesos - Subgerencia de Mejoramiento y Procesos - PINAR-AC57-SUBACTIVIDAD 02 - Todos los documentos (sharepoint.com)" xr:uid="{38D1599D-F83C-4758-A2B4-CCBB81E37B2A}"/>
    <hyperlink ref="N12" r:id="rId3" display="Gerencia de Innovación y Procesos - Subgerencia de Mejoramiento y Procesos - PINAR-AC57-SUBACTIVIDAD 03 - Todos los documentos (sharepoint.com)" xr:uid="{AFD22CFD-4306-4A49-BA32-219033DF67FD}"/>
    <hyperlink ref="N13" r:id="rId4" xr:uid="{B210018A-5429-4C9B-AC77-8F0ADF55E960}"/>
  </hyperlinks>
  <pageMargins left="0.7" right="0.7" top="0.75" bottom="0.75" header="0.3" footer="0.3"/>
  <pageSetup orientation="portrait" r:id="rId5"/>
  <headerFooter>
    <oddHeader>&amp;C&amp;G</oddHeader>
    <oddFooter>&amp;C_x000D_&amp;1#&amp;"Calibri"&amp;10&amp;K008000 DOCUMENTO PÚBLICO</oddFooter>
  </headerFooter>
  <drawing r:id="rId6"/>
  <legacyDrawingHF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5892C-8DB5-4FC4-BA38-356231D89645}">
  <dimension ref="A1:Q329"/>
  <sheetViews>
    <sheetView zoomScale="70" zoomScaleNormal="70" workbookViewId="0">
      <pane ySplit="7" topLeftCell="A8" activePane="bottomLeft" state="frozen"/>
      <selection pane="bottomLeft" activeCell="C8" sqref="C8"/>
      <selection activeCell="A4" sqref="A4"/>
    </sheetView>
  </sheetViews>
  <sheetFormatPr defaultColWidth="9.140625" defaultRowHeight="13.15"/>
  <cols>
    <col min="1" max="1" width="11.85546875" style="162" customWidth="1"/>
    <col min="2" max="2" width="72.5703125" style="202" customWidth="1"/>
    <col min="3" max="3" width="45.140625" style="162" customWidth="1"/>
    <col min="4" max="7" width="16.42578125" style="162" customWidth="1"/>
    <col min="8" max="8" width="21.140625" style="162" bestFit="1" customWidth="1"/>
    <col min="9" max="9" width="23" style="163" customWidth="1"/>
    <col min="10" max="10" width="39.42578125" style="163" customWidth="1"/>
    <col min="11" max="11" width="35.85546875" style="162" customWidth="1"/>
    <col min="12" max="12" width="43" style="162" customWidth="1"/>
    <col min="13" max="13" width="45.42578125" style="162" bestFit="1" customWidth="1"/>
    <col min="14" max="14" width="26" style="162" customWidth="1"/>
    <col min="15" max="15" width="66" style="162" customWidth="1"/>
    <col min="16" max="16" width="28.140625" style="162" customWidth="1"/>
    <col min="17" max="17" width="38.5703125" style="162" customWidth="1"/>
    <col min="18" max="16384" width="9.140625" style="52"/>
  </cols>
  <sheetData>
    <row r="1" spans="1:17" ht="20.100000000000001" customHeight="1">
      <c r="A1" s="596"/>
      <c r="B1" s="597"/>
      <c r="C1" s="600"/>
      <c r="D1" s="602" t="s">
        <v>427</v>
      </c>
      <c r="E1" s="603"/>
      <c r="F1" s="603"/>
      <c r="G1" s="603"/>
      <c r="H1" s="603"/>
      <c r="I1" s="603"/>
      <c r="J1" s="603"/>
      <c r="K1" s="603"/>
      <c r="L1" s="603"/>
      <c r="M1" s="603"/>
      <c r="N1" s="603"/>
      <c r="O1" s="603"/>
      <c r="P1" s="603"/>
      <c r="Q1" s="604"/>
    </row>
    <row r="2" spans="1:17" ht="20.100000000000001" customHeight="1">
      <c r="A2" s="596"/>
      <c r="B2" s="597"/>
      <c r="C2" s="600"/>
      <c r="D2" s="605"/>
      <c r="E2" s="606"/>
      <c r="F2" s="606"/>
      <c r="G2" s="606"/>
      <c r="H2" s="606"/>
      <c r="I2" s="606"/>
      <c r="J2" s="606"/>
      <c r="K2" s="606"/>
      <c r="L2" s="606"/>
      <c r="M2" s="606"/>
      <c r="N2" s="606"/>
      <c r="O2" s="606"/>
      <c r="P2" s="606"/>
      <c r="Q2" s="607"/>
    </row>
    <row r="3" spans="1:17" ht="20.100000000000001" customHeight="1">
      <c r="A3" s="596"/>
      <c r="B3" s="597"/>
      <c r="C3" s="600"/>
      <c r="D3" s="605"/>
      <c r="E3" s="606"/>
      <c r="F3" s="606"/>
      <c r="G3" s="606"/>
      <c r="H3" s="606"/>
      <c r="I3" s="606"/>
      <c r="J3" s="606"/>
      <c r="K3" s="606"/>
      <c r="L3" s="606"/>
      <c r="M3" s="606"/>
      <c r="N3" s="606"/>
      <c r="O3" s="606"/>
      <c r="P3" s="606"/>
      <c r="Q3" s="607"/>
    </row>
    <row r="4" spans="1:17" ht="20.100000000000001" customHeight="1">
      <c r="A4" s="596"/>
      <c r="B4" s="597"/>
      <c r="C4" s="600"/>
      <c r="D4" s="605"/>
      <c r="E4" s="606"/>
      <c r="F4" s="606"/>
      <c r="G4" s="606"/>
      <c r="H4" s="606"/>
      <c r="I4" s="606"/>
      <c r="J4" s="606"/>
      <c r="K4" s="606"/>
      <c r="L4" s="606"/>
      <c r="M4" s="606"/>
      <c r="N4" s="606"/>
      <c r="O4" s="606"/>
      <c r="P4" s="606"/>
      <c r="Q4" s="607"/>
    </row>
    <row r="5" spans="1:17" ht="20.100000000000001" customHeight="1">
      <c r="A5" s="596"/>
      <c r="B5" s="597"/>
      <c r="C5" s="600"/>
      <c r="D5" s="605"/>
      <c r="E5" s="606"/>
      <c r="F5" s="606"/>
      <c r="G5" s="606"/>
      <c r="H5" s="606"/>
      <c r="I5" s="606"/>
      <c r="J5" s="606"/>
      <c r="K5" s="606"/>
      <c r="L5" s="606"/>
      <c r="M5" s="606"/>
      <c r="N5" s="606"/>
      <c r="O5" s="606"/>
      <c r="P5" s="606"/>
      <c r="Q5" s="607"/>
    </row>
    <row r="6" spans="1:17" ht="20.100000000000001" customHeight="1">
      <c r="A6" s="598"/>
      <c r="B6" s="599"/>
      <c r="C6" s="601"/>
      <c r="D6" s="608"/>
      <c r="E6" s="609"/>
      <c r="F6" s="609"/>
      <c r="G6" s="609"/>
      <c r="H6" s="609"/>
      <c r="I6" s="609"/>
      <c r="J6" s="609"/>
      <c r="K6" s="609"/>
      <c r="L6" s="609"/>
      <c r="M6" s="609"/>
      <c r="N6" s="609"/>
      <c r="O6" s="609"/>
      <c r="P6" s="609"/>
      <c r="Q6" s="610"/>
    </row>
    <row r="7" spans="1:17" ht="53.45" customHeight="1">
      <c r="A7" s="53" t="s">
        <v>428</v>
      </c>
      <c r="B7" s="53" t="s">
        <v>429</v>
      </c>
      <c r="C7" s="53" t="s">
        <v>430</v>
      </c>
      <c r="D7" s="53" t="s">
        <v>431</v>
      </c>
      <c r="E7" s="53" t="s">
        <v>432</v>
      </c>
      <c r="F7" s="53" t="s">
        <v>433</v>
      </c>
      <c r="G7" s="53" t="s">
        <v>434</v>
      </c>
      <c r="H7" s="53" t="s">
        <v>435</v>
      </c>
      <c r="I7" s="55" t="s">
        <v>436</v>
      </c>
      <c r="J7" s="56" t="s">
        <v>437</v>
      </c>
      <c r="K7" s="54" t="s">
        <v>438</v>
      </c>
      <c r="L7" s="54" t="s">
        <v>439</v>
      </c>
      <c r="M7" s="54" t="s">
        <v>440</v>
      </c>
      <c r="N7" s="54" t="s">
        <v>441</v>
      </c>
      <c r="O7" s="54" t="s">
        <v>442</v>
      </c>
      <c r="P7" s="54" t="s">
        <v>443</v>
      </c>
      <c r="Q7" s="54" t="s">
        <v>444</v>
      </c>
    </row>
    <row r="8" spans="1:17" ht="63.6">
      <c r="A8" s="138">
        <v>80101510</v>
      </c>
      <c r="B8" s="199" t="s">
        <v>445</v>
      </c>
      <c r="C8" s="138" t="s">
        <v>31</v>
      </c>
      <c r="D8" s="138" t="s">
        <v>31</v>
      </c>
      <c r="E8" s="138" t="s">
        <v>446</v>
      </c>
      <c r="F8" s="138">
        <v>360</v>
      </c>
      <c r="G8" s="138" t="s">
        <v>447</v>
      </c>
      <c r="H8" s="138" t="s">
        <v>448</v>
      </c>
      <c r="I8" s="139" t="s">
        <v>449</v>
      </c>
      <c r="J8" s="139" t="s">
        <v>450</v>
      </c>
      <c r="K8" s="138" t="s">
        <v>451</v>
      </c>
      <c r="L8" s="138" t="s">
        <v>452</v>
      </c>
      <c r="M8" s="138" t="s">
        <v>453</v>
      </c>
      <c r="N8" s="138" t="s">
        <v>454</v>
      </c>
      <c r="O8" s="138" t="s">
        <v>455</v>
      </c>
      <c r="P8" s="138">
        <v>3485757</v>
      </c>
      <c r="Q8" s="138" t="s">
        <v>456</v>
      </c>
    </row>
    <row r="9" spans="1:17" ht="25.9">
      <c r="A9" s="138">
        <v>80101510</v>
      </c>
      <c r="B9" s="199" t="s">
        <v>457</v>
      </c>
      <c r="C9" s="138" t="s">
        <v>34</v>
      </c>
      <c r="D9" s="138" t="s">
        <v>34</v>
      </c>
      <c r="E9" s="138" t="s">
        <v>446</v>
      </c>
      <c r="F9" s="138">
        <v>90</v>
      </c>
      <c r="G9" s="138" t="s">
        <v>458</v>
      </c>
      <c r="H9" s="138" t="s">
        <v>448</v>
      </c>
      <c r="I9" s="139" t="s">
        <v>459</v>
      </c>
      <c r="J9" s="139" t="s">
        <v>459</v>
      </c>
      <c r="K9" s="138" t="s">
        <v>460</v>
      </c>
      <c r="L9" s="138" t="s">
        <v>461</v>
      </c>
      <c r="M9" s="138" t="s">
        <v>453</v>
      </c>
      <c r="N9" s="138" t="s">
        <v>454</v>
      </c>
      <c r="O9" s="138" t="s">
        <v>455</v>
      </c>
      <c r="P9" s="138">
        <v>3485757</v>
      </c>
      <c r="Q9" s="138" t="s">
        <v>456</v>
      </c>
    </row>
    <row r="10" spans="1:17" ht="25.9">
      <c r="A10" s="138">
        <v>80101500</v>
      </c>
      <c r="B10" s="199" t="s">
        <v>462</v>
      </c>
      <c r="C10" s="138" t="s">
        <v>28</v>
      </c>
      <c r="D10" s="138" t="s">
        <v>28</v>
      </c>
      <c r="E10" s="138" t="s">
        <v>446</v>
      </c>
      <c r="F10" s="138">
        <v>365</v>
      </c>
      <c r="G10" s="138" t="s">
        <v>458</v>
      </c>
      <c r="H10" s="138" t="s">
        <v>448</v>
      </c>
      <c r="I10" s="139" t="s">
        <v>463</v>
      </c>
      <c r="J10" s="139" t="s">
        <v>463</v>
      </c>
      <c r="K10" s="138" t="s">
        <v>460</v>
      </c>
      <c r="L10" s="138" t="s">
        <v>461</v>
      </c>
      <c r="M10" s="138" t="s">
        <v>453</v>
      </c>
      <c r="N10" s="138" t="s">
        <v>454</v>
      </c>
      <c r="O10" s="138" t="s">
        <v>464</v>
      </c>
      <c r="P10" s="138">
        <v>3485757</v>
      </c>
      <c r="Q10" s="138" t="s">
        <v>456</v>
      </c>
    </row>
    <row r="11" spans="1:17">
      <c r="A11" s="138">
        <v>80101500</v>
      </c>
      <c r="B11" s="199" t="s">
        <v>465</v>
      </c>
      <c r="C11" s="138" t="s">
        <v>28</v>
      </c>
      <c r="D11" s="138" t="s">
        <v>28</v>
      </c>
      <c r="E11" s="138" t="s">
        <v>446</v>
      </c>
      <c r="F11" s="138">
        <v>365</v>
      </c>
      <c r="G11" s="138" t="s">
        <v>458</v>
      </c>
      <c r="H11" s="138" t="s">
        <v>448</v>
      </c>
      <c r="I11" s="139" t="s">
        <v>466</v>
      </c>
      <c r="J11" s="139" t="s">
        <v>466</v>
      </c>
      <c r="K11" s="138" t="s">
        <v>460</v>
      </c>
      <c r="L11" s="138" t="s">
        <v>461</v>
      </c>
      <c r="M11" s="138" t="s">
        <v>453</v>
      </c>
      <c r="N11" s="138" t="s">
        <v>454</v>
      </c>
      <c r="O11" s="138" t="s">
        <v>464</v>
      </c>
      <c r="P11" s="138">
        <v>3485757</v>
      </c>
      <c r="Q11" s="138" t="s">
        <v>456</v>
      </c>
    </row>
    <row r="12" spans="1:17" ht="25.9">
      <c r="A12" s="138">
        <v>80101505</v>
      </c>
      <c r="B12" s="199" t="s">
        <v>467</v>
      </c>
      <c r="C12" s="138" t="s">
        <v>28</v>
      </c>
      <c r="D12" s="138" t="s">
        <v>28</v>
      </c>
      <c r="E12" s="138" t="s">
        <v>446</v>
      </c>
      <c r="F12" s="138">
        <v>365</v>
      </c>
      <c r="G12" s="138" t="s">
        <v>447</v>
      </c>
      <c r="H12" s="138" t="s">
        <v>448</v>
      </c>
      <c r="I12" s="139" t="s">
        <v>468</v>
      </c>
      <c r="J12" s="139" t="s">
        <v>468</v>
      </c>
      <c r="K12" s="138" t="s">
        <v>460</v>
      </c>
      <c r="L12" s="138" t="s">
        <v>461</v>
      </c>
      <c r="M12" s="138" t="s">
        <v>469</v>
      </c>
      <c r="N12" s="138" t="s">
        <v>454</v>
      </c>
      <c r="O12" s="138" t="s">
        <v>470</v>
      </c>
      <c r="P12" s="138">
        <v>3485757</v>
      </c>
      <c r="Q12" s="138" t="s">
        <v>456</v>
      </c>
    </row>
    <row r="13" spans="1:17" ht="25.9">
      <c r="A13" s="138">
        <v>84111603</v>
      </c>
      <c r="B13" s="199" t="s">
        <v>471</v>
      </c>
      <c r="C13" s="138" t="s">
        <v>33</v>
      </c>
      <c r="D13" s="138" t="s">
        <v>33</v>
      </c>
      <c r="E13" s="138" t="s">
        <v>446</v>
      </c>
      <c r="F13" s="138">
        <v>548</v>
      </c>
      <c r="G13" s="138" t="s">
        <v>472</v>
      </c>
      <c r="H13" s="138" t="s">
        <v>448</v>
      </c>
      <c r="I13" s="139" t="s">
        <v>473</v>
      </c>
      <c r="J13" s="139" t="s">
        <v>474</v>
      </c>
      <c r="K13" s="138" t="s">
        <v>451</v>
      </c>
      <c r="L13" s="138" t="s">
        <v>452</v>
      </c>
      <c r="M13" s="138" t="s">
        <v>453</v>
      </c>
      <c r="N13" s="138" t="s">
        <v>454</v>
      </c>
      <c r="O13" s="138" t="s">
        <v>475</v>
      </c>
      <c r="P13" s="138">
        <v>3485757</v>
      </c>
      <c r="Q13" s="138" t="s">
        <v>456</v>
      </c>
    </row>
    <row r="14" spans="1:17" ht="63.6">
      <c r="A14" s="138">
        <v>80121600</v>
      </c>
      <c r="B14" s="199" t="s">
        <v>476</v>
      </c>
      <c r="C14" s="138" t="s">
        <v>39</v>
      </c>
      <c r="D14" s="138" t="s">
        <v>39</v>
      </c>
      <c r="E14" s="138" t="s">
        <v>446</v>
      </c>
      <c r="F14" s="138">
        <v>365</v>
      </c>
      <c r="G14" s="138" t="s">
        <v>458</v>
      </c>
      <c r="H14" s="138" t="s">
        <v>448</v>
      </c>
      <c r="I14" s="139" t="s">
        <v>477</v>
      </c>
      <c r="J14" s="139" t="s">
        <v>477</v>
      </c>
      <c r="K14" s="138" t="s">
        <v>460</v>
      </c>
      <c r="L14" s="138" t="s">
        <v>461</v>
      </c>
      <c r="M14" s="138" t="s">
        <v>453</v>
      </c>
      <c r="N14" s="138" t="s">
        <v>454</v>
      </c>
      <c r="O14" s="138" t="s">
        <v>478</v>
      </c>
      <c r="P14" s="138">
        <v>3485757</v>
      </c>
      <c r="Q14" s="138" t="s">
        <v>456</v>
      </c>
    </row>
    <row r="15" spans="1:17" ht="51">
      <c r="A15" s="138">
        <v>80101510</v>
      </c>
      <c r="B15" s="199" t="s">
        <v>479</v>
      </c>
      <c r="C15" s="138" t="s">
        <v>36</v>
      </c>
      <c r="D15" s="138" t="s">
        <v>36</v>
      </c>
      <c r="E15" s="138" t="s">
        <v>446</v>
      </c>
      <c r="F15" s="138">
        <v>90</v>
      </c>
      <c r="G15" s="138" t="s">
        <v>458</v>
      </c>
      <c r="H15" s="138" t="s">
        <v>448</v>
      </c>
      <c r="I15" s="139" t="s">
        <v>480</v>
      </c>
      <c r="J15" s="139" t="s">
        <v>480</v>
      </c>
      <c r="K15" s="138" t="s">
        <v>460</v>
      </c>
      <c r="L15" s="138" t="s">
        <v>461</v>
      </c>
      <c r="M15" s="138" t="s">
        <v>469</v>
      </c>
      <c r="N15" s="138" t="s">
        <v>454</v>
      </c>
      <c r="O15" s="138" t="s">
        <v>481</v>
      </c>
      <c r="P15" s="138">
        <v>3485757</v>
      </c>
      <c r="Q15" s="138" t="s">
        <v>456</v>
      </c>
    </row>
    <row r="16" spans="1:17" ht="25.9">
      <c r="A16" s="138">
        <v>84121704</v>
      </c>
      <c r="B16" s="199" t="s">
        <v>482</v>
      </c>
      <c r="C16" s="138" t="s">
        <v>34</v>
      </c>
      <c r="D16" s="138" t="s">
        <v>34</v>
      </c>
      <c r="E16" s="138" t="s">
        <v>446</v>
      </c>
      <c r="F16" s="138">
        <v>365</v>
      </c>
      <c r="G16" s="138" t="s">
        <v>458</v>
      </c>
      <c r="H16" s="138" t="s">
        <v>448</v>
      </c>
      <c r="I16" s="139" t="s">
        <v>483</v>
      </c>
      <c r="J16" s="139" t="s">
        <v>483</v>
      </c>
      <c r="K16" s="138" t="s">
        <v>460</v>
      </c>
      <c r="L16" s="138" t="s">
        <v>461</v>
      </c>
      <c r="M16" s="138" t="s">
        <v>469</v>
      </c>
      <c r="N16" s="138" t="s">
        <v>454</v>
      </c>
      <c r="O16" s="138" t="s">
        <v>484</v>
      </c>
      <c r="P16" s="138">
        <v>3485757</v>
      </c>
      <c r="Q16" s="138" t="s">
        <v>456</v>
      </c>
    </row>
    <row r="17" spans="1:17">
      <c r="A17" s="138">
        <v>81112218</v>
      </c>
      <c r="B17" s="199" t="s">
        <v>485</v>
      </c>
      <c r="C17" s="138" t="s">
        <v>37</v>
      </c>
      <c r="D17" s="138" t="s">
        <v>37</v>
      </c>
      <c r="E17" s="138" t="s">
        <v>446</v>
      </c>
      <c r="F17" s="138">
        <v>365</v>
      </c>
      <c r="G17" s="138" t="s">
        <v>458</v>
      </c>
      <c r="H17" s="138" t="s">
        <v>448</v>
      </c>
      <c r="I17" s="139" t="s">
        <v>486</v>
      </c>
      <c r="J17" s="139" t="s">
        <v>486</v>
      </c>
      <c r="K17" s="138" t="s">
        <v>460</v>
      </c>
      <c r="L17" s="138" t="s">
        <v>461</v>
      </c>
      <c r="M17" s="138" t="s">
        <v>453</v>
      </c>
      <c r="N17" s="138" t="s">
        <v>454</v>
      </c>
      <c r="O17" s="138" t="s">
        <v>487</v>
      </c>
      <c r="P17" s="138">
        <v>3485757</v>
      </c>
      <c r="Q17" s="138" t="s">
        <v>456</v>
      </c>
    </row>
    <row r="18" spans="1:17" ht="51">
      <c r="A18" s="138">
        <v>81112000</v>
      </c>
      <c r="B18" s="199" t="s">
        <v>488</v>
      </c>
      <c r="C18" s="138" t="s">
        <v>37</v>
      </c>
      <c r="D18" s="138" t="s">
        <v>37</v>
      </c>
      <c r="E18" s="138" t="s">
        <v>446</v>
      </c>
      <c r="F18" s="138">
        <v>365</v>
      </c>
      <c r="G18" s="138" t="s">
        <v>472</v>
      </c>
      <c r="H18" s="138" t="s">
        <v>448</v>
      </c>
      <c r="I18" s="139" t="s">
        <v>489</v>
      </c>
      <c r="J18" s="139" t="s">
        <v>489</v>
      </c>
      <c r="K18" s="138" t="s">
        <v>460</v>
      </c>
      <c r="L18" s="138" t="s">
        <v>461</v>
      </c>
      <c r="M18" s="138" t="s">
        <v>490</v>
      </c>
      <c r="N18" s="138" t="s">
        <v>454</v>
      </c>
      <c r="O18" s="138" t="s">
        <v>491</v>
      </c>
      <c r="P18" s="138">
        <v>3485757</v>
      </c>
      <c r="Q18" s="138" t="s">
        <v>456</v>
      </c>
    </row>
    <row r="19" spans="1:17">
      <c r="A19" s="138">
        <v>80111713</v>
      </c>
      <c r="B19" s="199" t="s">
        <v>492</v>
      </c>
      <c r="C19" s="138" t="s">
        <v>28</v>
      </c>
      <c r="D19" s="138" t="s">
        <v>28</v>
      </c>
      <c r="E19" s="138" t="s">
        <v>446</v>
      </c>
      <c r="F19" s="138">
        <v>365</v>
      </c>
      <c r="G19" s="138" t="s">
        <v>447</v>
      </c>
      <c r="H19" s="138" t="s">
        <v>448</v>
      </c>
      <c r="I19" s="139" t="s">
        <v>493</v>
      </c>
      <c r="J19" s="139" t="s">
        <v>493</v>
      </c>
      <c r="K19" s="138" t="s">
        <v>460</v>
      </c>
      <c r="L19" s="138" t="s">
        <v>461</v>
      </c>
      <c r="M19" s="138" t="s">
        <v>490</v>
      </c>
      <c r="N19" s="138" t="s">
        <v>454</v>
      </c>
      <c r="O19" s="138" t="s">
        <v>494</v>
      </c>
      <c r="P19" s="138">
        <v>3485757</v>
      </c>
      <c r="Q19" s="138" t="s">
        <v>456</v>
      </c>
    </row>
    <row r="20" spans="1:17" ht="38.450000000000003">
      <c r="A20" s="138">
        <v>83121703</v>
      </c>
      <c r="B20" s="199" t="s">
        <v>495</v>
      </c>
      <c r="C20" s="138" t="s">
        <v>28</v>
      </c>
      <c r="D20" s="138" t="s">
        <v>28</v>
      </c>
      <c r="E20" s="138" t="s">
        <v>446</v>
      </c>
      <c r="F20" s="138">
        <v>365</v>
      </c>
      <c r="G20" s="138" t="s">
        <v>458</v>
      </c>
      <c r="H20" s="138" t="s">
        <v>448</v>
      </c>
      <c r="I20" s="139" t="s">
        <v>496</v>
      </c>
      <c r="J20" s="139" t="s">
        <v>496</v>
      </c>
      <c r="K20" s="138" t="s">
        <v>460</v>
      </c>
      <c r="L20" s="138" t="s">
        <v>461</v>
      </c>
      <c r="M20" s="138" t="s">
        <v>490</v>
      </c>
      <c r="N20" s="138" t="s">
        <v>454</v>
      </c>
      <c r="O20" s="138" t="s">
        <v>497</v>
      </c>
      <c r="P20" s="138">
        <v>3485757</v>
      </c>
      <c r="Q20" s="138" t="s">
        <v>456</v>
      </c>
    </row>
    <row r="21" spans="1:17" ht="25.9">
      <c r="A21" s="138">
        <v>46181706</v>
      </c>
      <c r="B21" s="199" t="s">
        <v>498</v>
      </c>
      <c r="C21" s="138" t="s">
        <v>34</v>
      </c>
      <c r="D21" s="138" t="s">
        <v>34</v>
      </c>
      <c r="E21" s="138" t="s">
        <v>446</v>
      </c>
      <c r="F21" s="138">
        <v>30</v>
      </c>
      <c r="G21" s="138" t="s">
        <v>458</v>
      </c>
      <c r="H21" s="138" t="s">
        <v>448</v>
      </c>
      <c r="I21" s="139" t="s">
        <v>499</v>
      </c>
      <c r="J21" s="139" t="s">
        <v>499</v>
      </c>
      <c r="K21" s="138" t="s">
        <v>460</v>
      </c>
      <c r="L21" s="138" t="s">
        <v>461</v>
      </c>
      <c r="M21" s="138" t="s">
        <v>490</v>
      </c>
      <c r="N21" s="138" t="s">
        <v>454</v>
      </c>
      <c r="O21" s="138" t="s">
        <v>500</v>
      </c>
      <c r="P21" s="138">
        <v>3485757</v>
      </c>
      <c r="Q21" s="138" t="s">
        <v>456</v>
      </c>
    </row>
    <row r="22" spans="1:17">
      <c r="A22" s="138">
        <v>53111501</v>
      </c>
      <c r="B22" s="199" t="s">
        <v>501</v>
      </c>
      <c r="C22" s="138" t="s">
        <v>34</v>
      </c>
      <c r="D22" s="138" t="s">
        <v>34</v>
      </c>
      <c r="E22" s="138" t="s">
        <v>446</v>
      </c>
      <c r="F22" s="138">
        <v>30</v>
      </c>
      <c r="G22" s="138" t="s">
        <v>458</v>
      </c>
      <c r="H22" s="138" t="s">
        <v>448</v>
      </c>
      <c r="I22" s="139" t="s">
        <v>502</v>
      </c>
      <c r="J22" s="139" t="s">
        <v>503</v>
      </c>
      <c r="K22" s="138" t="s">
        <v>460</v>
      </c>
      <c r="L22" s="138" t="s">
        <v>461</v>
      </c>
      <c r="M22" s="138" t="s">
        <v>490</v>
      </c>
      <c r="N22" s="138" t="s">
        <v>454</v>
      </c>
      <c r="O22" s="138" t="s">
        <v>500</v>
      </c>
      <c r="P22" s="138">
        <v>3485757</v>
      </c>
      <c r="Q22" s="138" t="s">
        <v>456</v>
      </c>
    </row>
    <row r="23" spans="1:17">
      <c r="A23" s="138">
        <v>81151601</v>
      </c>
      <c r="B23" s="199" t="s">
        <v>504</v>
      </c>
      <c r="C23" s="138" t="s">
        <v>29</v>
      </c>
      <c r="D23" s="138" t="s">
        <v>29</v>
      </c>
      <c r="E23" s="138" t="s">
        <v>446</v>
      </c>
      <c r="F23" s="138">
        <v>365</v>
      </c>
      <c r="G23" s="138" t="s">
        <v>447</v>
      </c>
      <c r="H23" s="138" t="s">
        <v>448</v>
      </c>
      <c r="I23" s="139" t="s">
        <v>505</v>
      </c>
      <c r="J23" s="139" t="s">
        <v>506</v>
      </c>
      <c r="K23" s="138" t="s">
        <v>451</v>
      </c>
      <c r="L23" s="138" t="s">
        <v>452</v>
      </c>
      <c r="M23" s="138" t="s">
        <v>490</v>
      </c>
      <c r="N23" s="138" t="s">
        <v>454</v>
      </c>
      <c r="O23" s="138" t="s">
        <v>507</v>
      </c>
      <c r="P23" s="138">
        <v>3485757</v>
      </c>
      <c r="Q23" s="138" t="s">
        <v>456</v>
      </c>
    </row>
    <row r="24" spans="1:17" ht="38.450000000000003">
      <c r="A24" s="138">
        <v>84131701</v>
      </c>
      <c r="B24" s="199" t="s">
        <v>508</v>
      </c>
      <c r="C24" s="138" t="s">
        <v>37</v>
      </c>
      <c r="D24" s="138" t="s">
        <v>37</v>
      </c>
      <c r="E24" s="138" t="s">
        <v>446</v>
      </c>
      <c r="F24" s="138">
        <v>180</v>
      </c>
      <c r="G24" s="138" t="s">
        <v>458</v>
      </c>
      <c r="H24" s="138" t="s">
        <v>448</v>
      </c>
      <c r="I24" s="139" t="s">
        <v>509</v>
      </c>
      <c r="J24" s="139" t="s">
        <v>509</v>
      </c>
      <c r="K24" s="138" t="s">
        <v>460</v>
      </c>
      <c r="L24" s="138" t="s">
        <v>461</v>
      </c>
      <c r="M24" s="138" t="s">
        <v>490</v>
      </c>
      <c r="N24" s="138" t="s">
        <v>454</v>
      </c>
      <c r="O24" s="138" t="s">
        <v>510</v>
      </c>
      <c r="P24" s="138">
        <v>3485757</v>
      </c>
      <c r="Q24" s="138" t="s">
        <v>456</v>
      </c>
    </row>
    <row r="25" spans="1:17" ht="25.9">
      <c r="A25" s="138">
        <v>84131503</v>
      </c>
      <c r="B25" s="199" t="s">
        <v>511</v>
      </c>
      <c r="C25" s="138" t="s">
        <v>38</v>
      </c>
      <c r="D25" s="138" t="s">
        <v>38</v>
      </c>
      <c r="E25" s="138" t="s">
        <v>446</v>
      </c>
      <c r="F25" s="138">
        <v>365</v>
      </c>
      <c r="G25" s="138" t="s">
        <v>458</v>
      </c>
      <c r="H25" s="138" t="s">
        <v>448</v>
      </c>
      <c r="I25" s="139" t="s">
        <v>512</v>
      </c>
      <c r="J25" s="139" t="s">
        <v>512</v>
      </c>
      <c r="K25" s="138" t="s">
        <v>460</v>
      </c>
      <c r="L25" s="138" t="s">
        <v>461</v>
      </c>
      <c r="M25" s="138" t="s">
        <v>490</v>
      </c>
      <c r="N25" s="138" t="s">
        <v>454</v>
      </c>
      <c r="O25" s="138" t="s">
        <v>513</v>
      </c>
      <c r="P25" s="138">
        <v>3485757</v>
      </c>
      <c r="Q25" s="138" t="s">
        <v>456</v>
      </c>
    </row>
    <row r="26" spans="1:17" ht="25.9">
      <c r="A26" s="138">
        <v>84111603</v>
      </c>
      <c r="B26" s="199" t="s">
        <v>514</v>
      </c>
      <c r="C26" s="138" t="s">
        <v>28</v>
      </c>
      <c r="D26" s="138" t="s">
        <v>28</v>
      </c>
      <c r="E26" s="138" t="s">
        <v>446</v>
      </c>
      <c r="F26" s="138">
        <v>1095</v>
      </c>
      <c r="G26" s="138" t="s">
        <v>472</v>
      </c>
      <c r="H26" s="138" t="s">
        <v>448</v>
      </c>
      <c r="I26" s="139" t="s">
        <v>515</v>
      </c>
      <c r="J26" s="139" t="s">
        <v>516</v>
      </c>
      <c r="K26" s="138" t="s">
        <v>451</v>
      </c>
      <c r="L26" s="138" t="s">
        <v>452</v>
      </c>
      <c r="M26" s="138" t="s">
        <v>517</v>
      </c>
      <c r="N26" s="138" t="s">
        <v>454</v>
      </c>
      <c r="O26" s="138" t="s">
        <v>518</v>
      </c>
      <c r="P26" s="138">
        <v>3485757</v>
      </c>
      <c r="Q26" s="138" t="s">
        <v>456</v>
      </c>
    </row>
    <row r="27" spans="1:17" ht="38.450000000000003">
      <c r="A27" s="138">
        <v>80101510</v>
      </c>
      <c r="B27" s="199" t="s">
        <v>519</v>
      </c>
      <c r="C27" s="138" t="s">
        <v>28</v>
      </c>
      <c r="D27" s="138" t="s">
        <v>28</v>
      </c>
      <c r="E27" s="138" t="s">
        <v>446</v>
      </c>
      <c r="F27" s="138">
        <v>360</v>
      </c>
      <c r="G27" s="138" t="s">
        <v>447</v>
      </c>
      <c r="H27" s="138" t="s">
        <v>448</v>
      </c>
      <c r="I27" s="139" t="s">
        <v>520</v>
      </c>
      <c r="J27" s="139" t="s">
        <v>520</v>
      </c>
      <c r="K27" s="138" t="s">
        <v>460</v>
      </c>
      <c r="L27" s="138" t="s">
        <v>461</v>
      </c>
      <c r="M27" s="138" t="s">
        <v>490</v>
      </c>
      <c r="N27" s="138" t="s">
        <v>454</v>
      </c>
      <c r="O27" s="138" t="s">
        <v>500</v>
      </c>
      <c r="P27" s="138">
        <v>3485757</v>
      </c>
      <c r="Q27" s="138" t="s">
        <v>456</v>
      </c>
    </row>
    <row r="28" spans="1:17" ht="38.450000000000003">
      <c r="A28" s="138">
        <v>80101510</v>
      </c>
      <c r="B28" s="199" t="s">
        <v>521</v>
      </c>
      <c r="C28" s="138" t="s">
        <v>28</v>
      </c>
      <c r="D28" s="138" t="s">
        <v>28</v>
      </c>
      <c r="E28" s="138" t="s">
        <v>446</v>
      </c>
      <c r="F28" s="138">
        <v>360</v>
      </c>
      <c r="G28" s="138" t="s">
        <v>447</v>
      </c>
      <c r="H28" s="138" t="s">
        <v>448</v>
      </c>
      <c r="I28" s="139" t="s">
        <v>520</v>
      </c>
      <c r="J28" s="139" t="s">
        <v>520</v>
      </c>
      <c r="K28" s="138" t="s">
        <v>460</v>
      </c>
      <c r="L28" s="138" t="s">
        <v>461</v>
      </c>
      <c r="M28" s="138" t="s">
        <v>490</v>
      </c>
      <c r="N28" s="138" t="s">
        <v>454</v>
      </c>
      <c r="O28" s="138" t="s">
        <v>500</v>
      </c>
      <c r="P28" s="138">
        <v>3485757</v>
      </c>
      <c r="Q28" s="138" t="s">
        <v>456</v>
      </c>
    </row>
    <row r="29" spans="1:17" ht="51">
      <c r="A29" s="138">
        <v>80101510</v>
      </c>
      <c r="B29" s="199" t="s">
        <v>522</v>
      </c>
      <c r="C29" s="138" t="s">
        <v>28</v>
      </c>
      <c r="D29" s="138" t="s">
        <v>28</v>
      </c>
      <c r="E29" s="138" t="s">
        <v>446</v>
      </c>
      <c r="F29" s="138">
        <v>360</v>
      </c>
      <c r="G29" s="138" t="s">
        <v>458</v>
      </c>
      <c r="H29" s="138" t="s">
        <v>448</v>
      </c>
      <c r="I29" s="139" t="s">
        <v>523</v>
      </c>
      <c r="J29" s="139" t="s">
        <v>523</v>
      </c>
      <c r="K29" s="138" t="s">
        <v>460</v>
      </c>
      <c r="L29" s="138" t="s">
        <v>461</v>
      </c>
      <c r="M29" s="138" t="s">
        <v>490</v>
      </c>
      <c r="N29" s="138" t="s">
        <v>454</v>
      </c>
      <c r="O29" s="138" t="s">
        <v>500</v>
      </c>
      <c r="P29" s="138">
        <v>3485757</v>
      </c>
      <c r="Q29" s="138" t="s">
        <v>456</v>
      </c>
    </row>
    <row r="30" spans="1:17" ht="63.6">
      <c r="A30" s="138">
        <v>80101510</v>
      </c>
      <c r="B30" s="199" t="s">
        <v>524</v>
      </c>
      <c r="C30" s="138" t="s">
        <v>28</v>
      </c>
      <c r="D30" s="138" t="s">
        <v>28</v>
      </c>
      <c r="E30" s="138" t="s">
        <v>446</v>
      </c>
      <c r="F30" s="138">
        <v>360</v>
      </c>
      <c r="G30" s="138" t="s">
        <v>458</v>
      </c>
      <c r="H30" s="138" t="s">
        <v>448</v>
      </c>
      <c r="I30" s="139" t="s">
        <v>525</v>
      </c>
      <c r="J30" s="139" t="s">
        <v>525</v>
      </c>
      <c r="K30" s="138" t="s">
        <v>460</v>
      </c>
      <c r="L30" s="138" t="s">
        <v>461</v>
      </c>
      <c r="M30" s="138" t="s">
        <v>490</v>
      </c>
      <c r="N30" s="138" t="s">
        <v>454</v>
      </c>
      <c r="O30" s="138" t="s">
        <v>500</v>
      </c>
      <c r="P30" s="138">
        <v>3485757</v>
      </c>
      <c r="Q30" s="138" t="s">
        <v>456</v>
      </c>
    </row>
    <row r="31" spans="1:17" ht="101.45">
      <c r="A31" s="138">
        <v>80101510</v>
      </c>
      <c r="B31" s="199" t="s">
        <v>526</v>
      </c>
      <c r="C31" s="138" t="s">
        <v>28</v>
      </c>
      <c r="D31" s="138" t="s">
        <v>28</v>
      </c>
      <c r="E31" s="138" t="s">
        <v>446</v>
      </c>
      <c r="F31" s="138">
        <v>360</v>
      </c>
      <c r="G31" s="138" t="s">
        <v>458</v>
      </c>
      <c r="H31" s="138" t="s">
        <v>448</v>
      </c>
      <c r="I31" s="139" t="s">
        <v>527</v>
      </c>
      <c r="J31" s="139" t="s">
        <v>527</v>
      </c>
      <c r="K31" s="138" t="s">
        <v>460</v>
      </c>
      <c r="L31" s="138" t="s">
        <v>461</v>
      </c>
      <c r="M31" s="138" t="s">
        <v>490</v>
      </c>
      <c r="N31" s="138" t="s">
        <v>454</v>
      </c>
      <c r="O31" s="138" t="s">
        <v>500</v>
      </c>
      <c r="P31" s="138">
        <v>3485757</v>
      </c>
      <c r="Q31" s="138" t="s">
        <v>456</v>
      </c>
    </row>
    <row r="32" spans="1:17">
      <c r="A32" s="138">
        <v>81112001</v>
      </c>
      <c r="B32" s="199" t="s">
        <v>528</v>
      </c>
      <c r="C32" s="138" t="s">
        <v>33</v>
      </c>
      <c r="D32" s="138" t="s">
        <v>33</v>
      </c>
      <c r="E32" s="138" t="s">
        <v>446</v>
      </c>
      <c r="F32" s="138">
        <v>1095</v>
      </c>
      <c r="G32" s="138" t="s">
        <v>458</v>
      </c>
      <c r="H32" s="138" t="s">
        <v>448</v>
      </c>
      <c r="I32" s="139" t="s">
        <v>529</v>
      </c>
      <c r="J32" s="139" t="s">
        <v>530</v>
      </c>
      <c r="K32" s="138" t="s">
        <v>451</v>
      </c>
      <c r="L32" s="138" t="s">
        <v>452</v>
      </c>
      <c r="M32" s="138" t="s">
        <v>490</v>
      </c>
      <c r="N32" s="138" t="s">
        <v>454</v>
      </c>
      <c r="O32" s="138" t="s">
        <v>531</v>
      </c>
      <c r="P32" s="138">
        <v>3485757</v>
      </c>
      <c r="Q32" s="138" t="s">
        <v>456</v>
      </c>
    </row>
    <row r="33" spans="1:17" ht="25.9">
      <c r="A33" s="138">
        <v>81112001</v>
      </c>
      <c r="B33" s="199" t="s">
        <v>532</v>
      </c>
      <c r="C33" s="138" t="s">
        <v>35</v>
      </c>
      <c r="D33" s="138" t="s">
        <v>35</v>
      </c>
      <c r="E33" s="138" t="s">
        <v>446</v>
      </c>
      <c r="F33" s="138">
        <v>1095</v>
      </c>
      <c r="G33" s="138" t="s">
        <v>458</v>
      </c>
      <c r="H33" s="138" t="s">
        <v>448</v>
      </c>
      <c r="I33" s="139" t="s">
        <v>533</v>
      </c>
      <c r="J33" s="139" t="s">
        <v>534</v>
      </c>
      <c r="K33" s="138" t="s">
        <v>451</v>
      </c>
      <c r="L33" s="138" t="s">
        <v>452</v>
      </c>
      <c r="M33" s="138" t="s">
        <v>490</v>
      </c>
      <c r="N33" s="138" t="s">
        <v>454</v>
      </c>
      <c r="O33" s="138" t="s">
        <v>531</v>
      </c>
      <c r="P33" s="138">
        <v>3485757</v>
      </c>
      <c r="Q33" s="138" t="s">
        <v>456</v>
      </c>
    </row>
    <row r="34" spans="1:17" ht="38.450000000000003">
      <c r="A34" s="138">
        <v>85101501</v>
      </c>
      <c r="B34" s="199" t="s">
        <v>535</v>
      </c>
      <c r="C34" s="138" t="s">
        <v>28</v>
      </c>
      <c r="D34" s="138" t="s">
        <v>28</v>
      </c>
      <c r="E34" s="138" t="s">
        <v>446</v>
      </c>
      <c r="F34" s="138">
        <v>365</v>
      </c>
      <c r="G34" s="138" t="s">
        <v>472</v>
      </c>
      <c r="H34" s="138" t="s">
        <v>448</v>
      </c>
      <c r="I34" s="139" t="s">
        <v>536</v>
      </c>
      <c r="J34" s="139" t="s">
        <v>536</v>
      </c>
      <c r="K34" s="138" t="s">
        <v>460</v>
      </c>
      <c r="L34" s="138" t="s">
        <v>461</v>
      </c>
      <c r="M34" s="138" t="s">
        <v>490</v>
      </c>
      <c r="N34" s="138" t="s">
        <v>454</v>
      </c>
      <c r="O34" s="138" t="s">
        <v>537</v>
      </c>
      <c r="P34" s="138">
        <v>3485757</v>
      </c>
      <c r="Q34" s="138" t="s">
        <v>456</v>
      </c>
    </row>
    <row r="35" spans="1:17" ht="76.150000000000006">
      <c r="A35" s="138">
        <v>85171500</v>
      </c>
      <c r="B35" s="199" t="s">
        <v>538</v>
      </c>
      <c r="C35" s="138" t="s">
        <v>28</v>
      </c>
      <c r="D35" s="138" t="s">
        <v>28</v>
      </c>
      <c r="E35" s="138" t="s">
        <v>446</v>
      </c>
      <c r="F35" s="138">
        <v>365</v>
      </c>
      <c r="G35" s="138" t="s">
        <v>447</v>
      </c>
      <c r="H35" s="138" t="s">
        <v>448</v>
      </c>
      <c r="I35" s="139" t="s">
        <v>539</v>
      </c>
      <c r="J35" s="139" t="s">
        <v>539</v>
      </c>
      <c r="K35" s="138" t="s">
        <v>460</v>
      </c>
      <c r="L35" s="138" t="s">
        <v>461</v>
      </c>
      <c r="M35" s="138" t="s">
        <v>490</v>
      </c>
      <c r="N35" s="138" t="s">
        <v>454</v>
      </c>
      <c r="O35" s="138" t="s">
        <v>537</v>
      </c>
      <c r="P35" s="138">
        <v>3485757</v>
      </c>
      <c r="Q35" s="138" t="s">
        <v>456</v>
      </c>
    </row>
    <row r="36" spans="1:17">
      <c r="A36" s="138">
        <v>84111500</v>
      </c>
      <c r="B36" s="199" t="s">
        <v>540</v>
      </c>
      <c r="C36" s="138" t="s">
        <v>29</v>
      </c>
      <c r="D36" s="138" t="s">
        <v>29</v>
      </c>
      <c r="E36" s="138" t="s">
        <v>446</v>
      </c>
      <c r="F36" s="138">
        <v>360</v>
      </c>
      <c r="G36" s="138" t="s">
        <v>447</v>
      </c>
      <c r="H36" s="138" t="s">
        <v>448</v>
      </c>
      <c r="I36" s="139" t="s">
        <v>541</v>
      </c>
      <c r="J36" s="139" t="s">
        <v>541</v>
      </c>
      <c r="K36" s="138" t="s">
        <v>460</v>
      </c>
      <c r="L36" s="138" t="s">
        <v>461</v>
      </c>
      <c r="M36" s="138" t="s">
        <v>490</v>
      </c>
      <c r="N36" s="138" t="s">
        <v>454</v>
      </c>
      <c r="O36" s="138" t="s">
        <v>542</v>
      </c>
      <c r="P36" s="138">
        <v>3485757</v>
      </c>
      <c r="Q36" s="138" t="s">
        <v>456</v>
      </c>
    </row>
    <row r="37" spans="1:17" ht="38.450000000000003">
      <c r="A37" s="138">
        <v>81161801</v>
      </c>
      <c r="B37" s="199" t="s">
        <v>543</v>
      </c>
      <c r="C37" s="138" t="s">
        <v>28</v>
      </c>
      <c r="D37" s="138" t="s">
        <v>28</v>
      </c>
      <c r="E37" s="138" t="s">
        <v>446</v>
      </c>
      <c r="F37" s="138">
        <v>365</v>
      </c>
      <c r="G37" s="138" t="s">
        <v>458</v>
      </c>
      <c r="H37" s="138" t="s">
        <v>448</v>
      </c>
      <c r="I37" s="139" t="s">
        <v>544</v>
      </c>
      <c r="J37" s="139" t="s">
        <v>544</v>
      </c>
      <c r="K37" s="138" t="s">
        <v>460</v>
      </c>
      <c r="L37" s="138" t="s">
        <v>461</v>
      </c>
      <c r="M37" s="138" t="s">
        <v>142</v>
      </c>
      <c r="N37" s="138" t="s">
        <v>454</v>
      </c>
      <c r="O37" s="138" t="s">
        <v>545</v>
      </c>
      <c r="P37" s="138">
        <v>3485757</v>
      </c>
      <c r="Q37" s="138" t="s">
        <v>456</v>
      </c>
    </row>
    <row r="38" spans="1:17" ht="63.6">
      <c r="A38" s="138">
        <v>81161801</v>
      </c>
      <c r="B38" s="199" t="s">
        <v>546</v>
      </c>
      <c r="C38" s="138" t="s">
        <v>30</v>
      </c>
      <c r="D38" s="138" t="s">
        <v>30</v>
      </c>
      <c r="E38" s="138" t="s">
        <v>446</v>
      </c>
      <c r="F38" s="138">
        <v>365</v>
      </c>
      <c r="G38" s="138" t="s">
        <v>447</v>
      </c>
      <c r="H38" s="138" t="s">
        <v>448</v>
      </c>
      <c r="I38" s="139" t="s">
        <v>547</v>
      </c>
      <c r="J38" s="139" t="s">
        <v>547</v>
      </c>
      <c r="K38" s="138" t="s">
        <v>460</v>
      </c>
      <c r="L38" s="138" t="s">
        <v>461</v>
      </c>
      <c r="M38" s="138" t="s">
        <v>142</v>
      </c>
      <c r="N38" s="138" t="s">
        <v>454</v>
      </c>
      <c r="O38" s="138" t="s">
        <v>545</v>
      </c>
      <c r="P38" s="138">
        <v>3485757</v>
      </c>
      <c r="Q38" s="138" t="s">
        <v>456</v>
      </c>
    </row>
    <row r="39" spans="1:17" ht="38.450000000000003">
      <c r="A39" s="138">
        <v>81161801</v>
      </c>
      <c r="B39" s="199" t="s">
        <v>548</v>
      </c>
      <c r="C39" s="138" t="s">
        <v>36</v>
      </c>
      <c r="D39" s="138" t="s">
        <v>36</v>
      </c>
      <c r="E39" s="138" t="s">
        <v>446</v>
      </c>
      <c r="F39" s="138">
        <v>365</v>
      </c>
      <c r="G39" s="138" t="s">
        <v>458</v>
      </c>
      <c r="H39" s="138" t="s">
        <v>448</v>
      </c>
      <c r="I39" s="139" t="s">
        <v>549</v>
      </c>
      <c r="J39" s="139" t="s">
        <v>549</v>
      </c>
      <c r="K39" s="138" t="s">
        <v>460</v>
      </c>
      <c r="L39" s="138" t="s">
        <v>461</v>
      </c>
      <c r="M39" s="138" t="s">
        <v>142</v>
      </c>
      <c r="N39" s="138" t="s">
        <v>454</v>
      </c>
      <c r="O39" s="138" t="s">
        <v>550</v>
      </c>
      <c r="P39" s="138">
        <v>3485757</v>
      </c>
      <c r="Q39" s="138" t="s">
        <v>456</v>
      </c>
    </row>
    <row r="40" spans="1:17" ht="38.450000000000003">
      <c r="A40" s="138">
        <v>81161801</v>
      </c>
      <c r="B40" s="199" t="s">
        <v>551</v>
      </c>
      <c r="C40" s="138" t="s">
        <v>37</v>
      </c>
      <c r="D40" s="138" t="s">
        <v>37</v>
      </c>
      <c r="E40" s="138" t="s">
        <v>446</v>
      </c>
      <c r="F40" s="138">
        <v>365</v>
      </c>
      <c r="G40" s="138" t="s">
        <v>458</v>
      </c>
      <c r="H40" s="138" t="s">
        <v>448</v>
      </c>
      <c r="I40" s="139" t="s">
        <v>552</v>
      </c>
      <c r="J40" s="139" t="s">
        <v>552</v>
      </c>
      <c r="K40" s="138" t="s">
        <v>460</v>
      </c>
      <c r="L40" s="138" t="s">
        <v>461</v>
      </c>
      <c r="M40" s="138" t="s">
        <v>142</v>
      </c>
      <c r="N40" s="138" t="s">
        <v>454</v>
      </c>
      <c r="O40" s="138" t="s">
        <v>550</v>
      </c>
      <c r="P40" s="138">
        <v>3485757</v>
      </c>
      <c r="Q40" s="138" t="s">
        <v>456</v>
      </c>
    </row>
    <row r="41" spans="1:17" ht="38.450000000000003">
      <c r="A41" s="138">
        <v>86121700</v>
      </c>
      <c r="B41" s="199" t="s">
        <v>553</v>
      </c>
      <c r="C41" s="138" t="s">
        <v>28</v>
      </c>
      <c r="D41" s="138" t="s">
        <v>28</v>
      </c>
      <c r="E41" s="138" t="s">
        <v>446</v>
      </c>
      <c r="F41" s="138">
        <v>365</v>
      </c>
      <c r="G41" s="138" t="s">
        <v>458</v>
      </c>
      <c r="H41" s="138" t="s">
        <v>448</v>
      </c>
      <c r="I41" s="139" t="s">
        <v>554</v>
      </c>
      <c r="J41" s="139" t="s">
        <v>554</v>
      </c>
      <c r="K41" s="138" t="s">
        <v>460</v>
      </c>
      <c r="L41" s="138" t="s">
        <v>461</v>
      </c>
      <c r="M41" s="138" t="s">
        <v>142</v>
      </c>
      <c r="N41" s="138" t="s">
        <v>454</v>
      </c>
      <c r="O41" s="138" t="s">
        <v>555</v>
      </c>
      <c r="P41" s="138">
        <v>3485757</v>
      </c>
      <c r="Q41" s="138" t="s">
        <v>456</v>
      </c>
    </row>
    <row r="42" spans="1:17" ht="51">
      <c r="A42" s="138">
        <v>86121800</v>
      </c>
      <c r="B42" s="199" t="s">
        <v>556</v>
      </c>
      <c r="C42" s="138" t="s">
        <v>28</v>
      </c>
      <c r="D42" s="138" t="s">
        <v>28</v>
      </c>
      <c r="E42" s="138" t="s">
        <v>446</v>
      </c>
      <c r="F42" s="138">
        <v>365</v>
      </c>
      <c r="G42" s="138" t="s">
        <v>458</v>
      </c>
      <c r="H42" s="138" t="s">
        <v>448</v>
      </c>
      <c r="I42" s="139" t="s">
        <v>557</v>
      </c>
      <c r="J42" s="139" t="s">
        <v>557</v>
      </c>
      <c r="K42" s="138" t="s">
        <v>460</v>
      </c>
      <c r="L42" s="138" t="s">
        <v>461</v>
      </c>
      <c r="M42" s="138" t="s">
        <v>142</v>
      </c>
      <c r="N42" s="138" t="s">
        <v>454</v>
      </c>
      <c r="O42" s="138" t="s">
        <v>555</v>
      </c>
      <c r="P42" s="138">
        <v>3485757</v>
      </c>
      <c r="Q42" s="138" t="s">
        <v>456</v>
      </c>
    </row>
    <row r="43" spans="1:17" ht="25.9">
      <c r="A43" s="138">
        <v>86121700</v>
      </c>
      <c r="B43" s="199" t="s">
        <v>558</v>
      </c>
      <c r="C43" s="138" t="s">
        <v>33</v>
      </c>
      <c r="D43" s="138" t="s">
        <v>33</v>
      </c>
      <c r="E43" s="138" t="s">
        <v>446</v>
      </c>
      <c r="F43" s="138">
        <v>365</v>
      </c>
      <c r="G43" s="138" t="s">
        <v>458</v>
      </c>
      <c r="H43" s="138" t="s">
        <v>448</v>
      </c>
      <c r="I43" s="139" t="s">
        <v>525</v>
      </c>
      <c r="J43" s="139" t="s">
        <v>525</v>
      </c>
      <c r="K43" s="138" t="s">
        <v>460</v>
      </c>
      <c r="L43" s="138" t="s">
        <v>461</v>
      </c>
      <c r="M43" s="138" t="s">
        <v>142</v>
      </c>
      <c r="N43" s="138" t="s">
        <v>454</v>
      </c>
      <c r="O43" s="138" t="s">
        <v>555</v>
      </c>
      <c r="P43" s="138">
        <v>3485757</v>
      </c>
      <c r="Q43" s="138" t="s">
        <v>456</v>
      </c>
    </row>
    <row r="44" spans="1:17" ht="38.450000000000003">
      <c r="A44" s="138">
        <v>80111500</v>
      </c>
      <c r="B44" s="199" t="s">
        <v>559</v>
      </c>
      <c r="C44" s="138" t="s">
        <v>28</v>
      </c>
      <c r="D44" s="138" t="s">
        <v>28</v>
      </c>
      <c r="E44" s="138" t="s">
        <v>446</v>
      </c>
      <c r="F44" s="138">
        <v>365</v>
      </c>
      <c r="G44" s="138" t="s">
        <v>458</v>
      </c>
      <c r="H44" s="138" t="s">
        <v>448</v>
      </c>
      <c r="I44" s="139" t="s">
        <v>560</v>
      </c>
      <c r="J44" s="139" t="s">
        <v>560</v>
      </c>
      <c r="K44" s="138" t="s">
        <v>460</v>
      </c>
      <c r="L44" s="138" t="s">
        <v>461</v>
      </c>
      <c r="M44" s="138" t="s">
        <v>142</v>
      </c>
      <c r="N44" s="138" t="s">
        <v>454</v>
      </c>
      <c r="O44" s="138" t="s">
        <v>550</v>
      </c>
      <c r="P44" s="138">
        <v>3485757</v>
      </c>
      <c r="Q44" s="138" t="s">
        <v>456</v>
      </c>
    </row>
    <row r="45" spans="1:17" ht="38.450000000000003">
      <c r="A45" s="138">
        <v>80111500</v>
      </c>
      <c r="B45" s="199" t="s">
        <v>561</v>
      </c>
      <c r="C45" s="138" t="s">
        <v>28</v>
      </c>
      <c r="D45" s="138" t="s">
        <v>28</v>
      </c>
      <c r="E45" s="138" t="s">
        <v>446</v>
      </c>
      <c r="F45" s="138">
        <v>365</v>
      </c>
      <c r="G45" s="138" t="s">
        <v>458</v>
      </c>
      <c r="H45" s="138" t="s">
        <v>448</v>
      </c>
      <c r="I45" s="139" t="s">
        <v>562</v>
      </c>
      <c r="J45" s="139" t="s">
        <v>562</v>
      </c>
      <c r="K45" s="138" t="s">
        <v>460</v>
      </c>
      <c r="L45" s="138" t="s">
        <v>461</v>
      </c>
      <c r="M45" s="138" t="s">
        <v>142</v>
      </c>
      <c r="N45" s="138" t="s">
        <v>454</v>
      </c>
      <c r="O45" s="138" t="s">
        <v>550</v>
      </c>
      <c r="P45" s="138">
        <v>3485757</v>
      </c>
      <c r="Q45" s="138" t="s">
        <v>456</v>
      </c>
    </row>
    <row r="46" spans="1:17" ht="38.450000000000003">
      <c r="A46" s="138">
        <v>84131602</v>
      </c>
      <c r="B46" s="199" t="s">
        <v>563</v>
      </c>
      <c r="C46" s="138" t="s">
        <v>35</v>
      </c>
      <c r="D46" s="138" t="s">
        <v>35</v>
      </c>
      <c r="E46" s="138" t="s">
        <v>446</v>
      </c>
      <c r="F46" s="138">
        <v>365</v>
      </c>
      <c r="G46" s="138" t="s">
        <v>472</v>
      </c>
      <c r="H46" s="138" t="s">
        <v>448</v>
      </c>
      <c r="I46" s="139" t="s">
        <v>564</v>
      </c>
      <c r="J46" s="139" t="s">
        <v>564</v>
      </c>
      <c r="K46" s="138" t="s">
        <v>460</v>
      </c>
      <c r="L46" s="138" t="s">
        <v>461</v>
      </c>
      <c r="M46" s="138" t="s">
        <v>142</v>
      </c>
      <c r="N46" s="138" t="s">
        <v>454</v>
      </c>
      <c r="O46" s="138" t="s">
        <v>565</v>
      </c>
      <c r="P46" s="138">
        <v>3485757</v>
      </c>
      <c r="Q46" s="138" t="s">
        <v>456</v>
      </c>
    </row>
    <row r="47" spans="1:17" ht="38.450000000000003">
      <c r="A47" s="138">
        <v>84131601</v>
      </c>
      <c r="B47" s="199" t="s">
        <v>566</v>
      </c>
      <c r="C47" s="138" t="s">
        <v>32</v>
      </c>
      <c r="D47" s="138" t="s">
        <v>32</v>
      </c>
      <c r="E47" s="138" t="s">
        <v>446</v>
      </c>
      <c r="F47" s="138">
        <v>365</v>
      </c>
      <c r="G47" s="138" t="s">
        <v>472</v>
      </c>
      <c r="H47" s="138" t="s">
        <v>448</v>
      </c>
      <c r="I47" s="139" t="s">
        <v>567</v>
      </c>
      <c r="J47" s="139" t="s">
        <v>568</v>
      </c>
      <c r="K47" s="138" t="s">
        <v>460</v>
      </c>
      <c r="L47" s="138" t="s">
        <v>461</v>
      </c>
      <c r="M47" s="138" t="s">
        <v>142</v>
      </c>
      <c r="N47" s="138" t="s">
        <v>454</v>
      </c>
      <c r="O47" s="138" t="s">
        <v>565</v>
      </c>
      <c r="P47" s="138">
        <v>3485757</v>
      </c>
      <c r="Q47" s="138" t="s">
        <v>456</v>
      </c>
    </row>
    <row r="48" spans="1:17" ht="51">
      <c r="A48" s="138">
        <v>84131501</v>
      </c>
      <c r="B48" s="199" t="s">
        <v>569</v>
      </c>
      <c r="C48" s="138" t="s">
        <v>33</v>
      </c>
      <c r="D48" s="138" t="s">
        <v>33</v>
      </c>
      <c r="E48" s="138" t="s">
        <v>446</v>
      </c>
      <c r="F48" s="138">
        <v>365</v>
      </c>
      <c r="G48" s="138" t="s">
        <v>458</v>
      </c>
      <c r="H48" s="138" t="s">
        <v>448</v>
      </c>
      <c r="I48" s="139" t="s">
        <v>570</v>
      </c>
      <c r="J48" s="139" t="s">
        <v>570</v>
      </c>
      <c r="K48" s="138" t="s">
        <v>460</v>
      </c>
      <c r="L48" s="138" t="s">
        <v>461</v>
      </c>
      <c r="M48" s="138" t="s">
        <v>142</v>
      </c>
      <c r="N48" s="138" t="s">
        <v>454</v>
      </c>
      <c r="O48" s="138" t="s">
        <v>565</v>
      </c>
      <c r="P48" s="138">
        <v>3485757</v>
      </c>
      <c r="Q48" s="138" t="s">
        <v>456</v>
      </c>
    </row>
    <row r="49" spans="1:17" ht="38.450000000000003">
      <c r="A49" s="138">
        <v>84131601</v>
      </c>
      <c r="B49" s="199" t="s">
        <v>571</v>
      </c>
      <c r="C49" s="138" t="s">
        <v>32</v>
      </c>
      <c r="D49" s="138" t="s">
        <v>32</v>
      </c>
      <c r="E49" s="138" t="s">
        <v>446</v>
      </c>
      <c r="F49" s="138">
        <v>365</v>
      </c>
      <c r="G49" s="138" t="s">
        <v>447</v>
      </c>
      <c r="H49" s="138" t="s">
        <v>448</v>
      </c>
      <c r="I49" s="139" t="s">
        <v>572</v>
      </c>
      <c r="J49" s="139" t="s">
        <v>572</v>
      </c>
      <c r="K49" s="138" t="s">
        <v>460</v>
      </c>
      <c r="L49" s="138" t="s">
        <v>461</v>
      </c>
      <c r="M49" s="138" t="s">
        <v>142</v>
      </c>
      <c r="N49" s="138" t="s">
        <v>454</v>
      </c>
      <c r="O49" s="138" t="s">
        <v>565</v>
      </c>
      <c r="P49" s="138">
        <v>3485757</v>
      </c>
      <c r="Q49" s="138" t="s">
        <v>456</v>
      </c>
    </row>
    <row r="50" spans="1:17">
      <c r="A50" s="138">
        <v>93141808</v>
      </c>
      <c r="B50" s="199" t="s">
        <v>573</v>
      </c>
      <c r="C50" s="138" t="s">
        <v>38</v>
      </c>
      <c r="D50" s="138" t="s">
        <v>38</v>
      </c>
      <c r="E50" s="138" t="s">
        <v>446</v>
      </c>
      <c r="F50" s="138">
        <v>365</v>
      </c>
      <c r="G50" s="138" t="s">
        <v>447</v>
      </c>
      <c r="H50" s="138" t="s">
        <v>448</v>
      </c>
      <c r="I50" s="139" t="s">
        <v>574</v>
      </c>
      <c r="J50" s="139" t="s">
        <v>575</v>
      </c>
      <c r="K50" s="138" t="s">
        <v>460</v>
      </c>
      <c r="L50" s="138" t="s">
        <v>461</v>
      </c>
      <c r="M50" s="138" t="s">
        <v>142</v>
      </c>
      <c r="N50" s="138" t="s">
        <v>454</v>
      </c>
      <c r="O50" s="138" t="s">
        <v>576</v>
      </c>
      <c r="P50" s="138">
        <v>3485757</v>
      </c>
      <c r="Q50" s="138" t="s">
        <v>456</v>
      </c>
    </row>
    <row r="51" spans="1:17">
      <c r="A51" s="138">
        <v>93141808</v>
      </c>
      <c r="B51" s="199" t="s">
        <v>577</v>
      </c>
      <c r="C51" s="138" t="s">
        <v>38</v>
      </c>
      <c r="D51" s="138" t="s">
        <v>38</v>
      </c>
      <c r="E51" s="138" t="s">
        <v>446</v>
      </c>
      <c r="F51" s="138">
        <v>365</v>
      </c>
      <c r="G51" s="138" t="s">
        <v>458</v>
      </c>
      <c r="H51" s="138" t="s">
        <v>448</v>
      </c>
      <c r="I51" s="139" t="s">
        <v>578</v>
      </c>
      <c r="J51" s="139" t="s">
        <v>579</v>
      </c>
      <c r="K51" s="138" t="s">
        <v>460</v>
      </c>
      <c r="L51" s="138" t="s">
        <v>461</v>
      </c>
      <c r="M51" s="138" t="s">
        <v>142</v>
      </c>
      <c r="N51" s="138" t="s">
        <v>454</v>
      </c>
      <c r="O51" s="138" t="s">
        <v>576</v>
      </c>
      <c r="P51" s="138">
        <v>3485757</v>
      </c>
      <c r="Q51" s="138" t="s">
        <v>456</v>
      </c>
    </row>
    <row r="52" spans="1:17">
      <c r="A52" s="138">
        <v>84111603</v>
      </c>
      <c r="B52" s="199" t="s">
        <v>580</v>
      </c>
      <c r="C52" s="138" t="s">
        <v>38</v>
      </c>
      <c r="D52" s="138" t="s">
        <v>38</v>
      </c>
      <c r="E52" s="138" t="s">
        <v>446</v>
      </c>
      <c r="F52" s="138">
        <v>360</v>
      </c>
      <c r="G52" s="138" t="s">
        <v>458</v>
      </c>
      <c r="H52" s="138" t="s">
        <v>448</v>
      </c>
      <c r="I52" s="139" t="s">
        <v>581</v>
      </c>
      <c r="J52" s="139" t="s">
        <v>581</v>
      </c>
      <c r="K52" s="138" t="s">
        <v>460</v>
      </c>
      <c r="L52" s="138" t="s">
        <v>461</v>
      </c>
      <c r="M52" s="138" t="s">
        <v>142</v>
      </c>
      <c r="N52" s="138" t="s">
        <v>454</v>
      </c>
      <c r="O52" s="138" t="s">
        <v>565</v>
      </c>
      <c r="P52" s="138">
        <v>3485757</v>
      </c>
      <c r="Q52" s="138" t="s">
        <v>456</v>
      </c>
    </row>
    <row r="53" spans="1:17">
      <c r="A53" s="138">
        <v>77101802</v>
      </c>
      <c r="B53" s="199" t="s">
        <v>582</v>
      </c>
      <c r="C53" s="138" t="s">
        <v>28</v>
      </c>
      <c r="D53" s="138" t="s">
        <v>28</v>
      </c>
      <c r="E53" s="138" t="s">
        <v>446</v>
      </c>
      <c r="F53" s="138">
        <v>360</v>
      </c>
      <c r="G53" s="138" t="s">
        <v>458</v>
      </c>
      <c r="H53" s="138" t="s">
        <v>448</v>
      </c>
      <c r="I53" s="139" t="s">
        <v>583</v>
      </c>
      <c r="J53" s="139" t="s">
        <v>583</v>
      </c>
      <c r="K53" s="138" t="s">
        <v>460</v>
      </c>
      <c r="L53" s="138" t="s">
        <v>461</v>
      </c>
      <c r="M53" s="138" t="s">
        <v>142</v>
      </c>
      <c r="N53" s="138" t="s">
        <v>454</v>
      </c>
      <c r="O53" s="138" t="s">
        <v>565</v>
      </c>
      <c r="P53" s="138">
        <v>3485757</v>
      </c>
      <c r="Q53" s="138" t="s">
        <v>456</v>
      </c>
    </row>
    <row r="54" spans="1:17">
      <c r="A54" s="138">
        <v>80121604</v>
      </c>
      <c r="B54" s="199" t="s">
        <v>584</v>
      </c>
      <c r="C54" s="138" t="s">
        <v>33</v>
      </c>
      <c r="D54" s="138" t="s">
        <v>33</v>
      </c>
      <c r="E54" s="138" t="s">
        <v>446</v>
      </c>
      <c r="F54" s="138">
        <v>360</v>
      </c>
      <c r="G54" s="138" t="s">
        <v>458</v>
      </c>
      <c r="H54" s="138" t="s">
        <v>448</v>
      </c>
      <c r="I54" s="139" t="s">
        <v>585</v>
      </c>
      <c r="J54" s="139" t="s">
        <v>585</v>
      </c>
      <c r="K54" s="138" t="s">
        <v>460</v>
      </c>
      <c r="L54" s="138" t="s">
        <v>461</v>
      </c>
      <c r="M54" s="138" t="s">
        <v>142</v>
      </c>
      <c r="N54" s="138" t="s">
        <v>454</v>
      </c>
      <c r="O54" s="138" t="s">
        <v>565</v>
      </c>
      <c r="P54" s="138">
        <v>3485757</v>
      </c>
      <c r="Q54" s="138" t="s">
        <v>456</v>
      </c>
    </row>
    <row r="55" spans="1:17" ht="25.9">
      <c r="A55" s="138">
        <v>80131802</v>
      </c>
      <c r="B55" s="199" t="s">
        <v>586</v>
      </c>
      <c r="C55" s="138" t="s">
        <v>35</v>
      </c>
      <c r="D55" s="138" t="s">
        <v>35</v>
      </c>
      <c r="E55" s="138" t="s">
        <v>446</v>
      </c>
      <c r="F55" s="138">
        <v>1095</v>
      </c>
      <c r="G55" s="138" t="s">
        <v>447</v>
      </c>
      <c r="H55" s="138" t="s">
        <v>448</v>
      </c>
      <c r="I55" s="139" t="s">
        <v>587</v>
      </c>
      <c r="J55" s="139" t="s">
        <v>588</v>
      </c>
      <c r="K55" s="138" t="s">
        <v>451</v>
      </c>
      <c r="L55" s="138" t="s">
        <v>589</v>
      </c>
      <c r="M55" s="138" t="s">
        <v>142</v>
      </c>
      <c r="N55" s="138" t="s">
        <v>454</v>
      </c>
      <c r="O55" s="138" t="s">
        <v>590</v>
      </c>
      <c r="P55" s="138">
        <v>3485757</v>
      </c>
      <c r="Q55" s="138" t="s">
        <v>456</v>
      </c>
    </row>
    <row r="56" spans="1:17" ht="25.9">
      <c r="A56" s="138">
        <v>78181703</v>
      </c>
      <c r="B56" s="199" t="s">
        <v>591</v>
      </c>
      <c r="C56" s="138" t="s">
        <v>28</v>
      </c>
      <c r="D56" s="138" t="s">
        <v>28</v>
      </c>
      <c r="E56" s="138" t="s">
        <v>446</v>
      </c>
      <c r="F56" s="138">
        <v>365</v>
      </c>
      <c r="G56" s="138" t="s">
        <v>447</v>
      </c>
      <c r="H56" s="138" t="s">
        <v>448</v>
      </c>
      <c r="I56" s="139" t="s">
        <v>592</v>
      </c>
      <c r="J56" s="139" t="s">
        <v>592</v>
      </c>
      <c r="K56" s="138" t="s">
        <v>451</v>
      </c>
      <c r="L56" s="138" t="s">
        <v>589</v>
      </c>
      <c r="M56" s="138" t="s">
        <v>142</v>
      </c>
      <c r="N56" s="138" t="s">
        <v>454</v>
      </c>
      <c r="O56" s="138" t="s">
        <v>590</v>
      </c>
      <c r="P56" s="138">
        <v>3485757</v>
      </c>
      <c r="Q56" s="138" t="s">
        <v>456</v>
      </c>
    </row>
    <row r="57" spans="1:17">
      <c r="A57" s="138">
        <v>80131802</v>
      </c>
      <c r="B57" s="199" t="s">
        <v>593</v>
      </c>
      <c r="C57" s="138" t="s">
        <v>35</v>
      </c>
      <c r="D57" s="138" t="s">
        <v>35</v>
      </c>
      <c r="E57" s="138" t="s">
        <v>446</v>
      </c>
      <c r="F57" s="138">
        <v>1095</v>
      </c>
      <c r="G57" s="138" t="s">
        <v>458</v>
      </c>
      <c r="H57" s="138" t="s">
        <v>448</v>
      </c>
      <c r="I57" s="139" t="s">
        <v>594</v>
      </c>
      <c r="J57" s="139" t="s">
        <v>463</v>
      </c>
      <c r="K57" s="138" t="s">
        <v>451</v>
      </c>
      <c r="L57" s="138" t="s">
        <v>589</v>
      </c>
      <c r="M57" s="138" t="s">
        <v>142</v>
      </c>
      <c r="N57" s="138" t="s">
        <v>454</v>
      </c>
      <c r="O57" s="138" t="s">
        <v>590</v>
      </c>
      <c r="P57" s="138">
        <v>3485757</v>
      </c>
      <c r="Q57" s="138" t="s">
        <v>456</v>
      </c>
    </row>
    <row r="58" spans="1:17">
      <c r="A58" s="138">
        <v>15101506</v>
      </c>
      <c r="B58" s="199" t="s">
        <v>595</v>
      </c>
      <c r="C58" s="138" t="s">
        <v>28</v>
      </c>
      <c r="D58" s="138" t="s">
        <v>28</v>
      </c>
      <c r="E58" s="138" t="s">
        <v>446</v>
      </c>
      <c r="F58" s="138">
        <v>365</v>
      </c>
      <c r="G58" s="138" t="s">
        <v>458</v>
      </c>
      <c r="H58" s="138" t="s">
        <v>448</v>
      </c>
      <c r="I58" s="139" t="s">
        <v>596</v>
      </c>
      <c r="J58" s="139" t="s">
        <v>596</v>
      </c>
      <c r="K58" s="138" t="s">
        <v>460</v>
      </c>
      <c r="L58" s="138" t="s">
        <v>461</v>
      </c>
      <c r="M58" s="138" t="s">
        <v>142</v>
      </c>
      <c r="N58" s="138" t="s">
        <v>454</v>
      </c>
      <c r="O58" s="138" t="s">
        <v>597</v>
      </c>
      <c r="P58" s="138">
        <v>3485757</v>
      </c>
      <c r="Q58" s="138" t="s">
        <v>456</v>
      </c>
    </row>
    <row r="59" spans="1:17">
      <c r="A59" s="138">
        <v>55101506</v>
      </c>
      <c r="B59" s="199" t="s">
        <v>598</v>
      </c>
      <c r="C59" s="138" t="s">
        <v>33</v>
      </c>
      <c r="D59" s="138" t="s">
        <v>33</v>
      </c>
      <c r="E59" s="138" t="s">
        <v>446</v>
      </c>
      <c r="F59" s="138">
        <v>365</v>
      </c>
      <c r="G59" s="138" t="s">
        <v>458</v>
      </c>
      <c r="H59" s="138" t="s">
        <v>448</v>
      </c>
      <c r="I59" s="139" t="s">
        <v>599</v>
      </c>
      <c r="J59" s="139" t="s">
        <v>600</v>
      </c>
      <c r="K59" s="138" t="s">
        <v>451</v>
      </c>
      <c r="L59" s="138" t="s">
        <v>589</v>
      </c>
      <c r="M59" s="138" t="s">
        <v>142</v>
      </c>
      <c r="N59" s="138" t="s">
        <v>454</v>
      </c>
      <c r="O59" s="138" t="s">
        <v>597</v>
      </c>
      <c r="P59" s="138">
        <v>3485757</v>
      </c>
      <c r="Q59" s="138" t="s">
        <v>456</v>
      </c>
    </row>
    <row r="60" spans="1:17" ht="25.9">
      <c r="A60" s="138">
        <v>73131505</v>
      </c>
      <c r="B60" s="199" t="s">
        <v>601</v>
      </c>
      <c r="C60" s="138" t="s">
        <v>36</v>
      </c>
      <c r="D60" s="138" t="s">
        <v>36</v>
      </c>
      <c r="E60" s="138" t="s">
        <v>446</v>
      </c>
      <c r="F60" s="138">
        <v>1095</v>
      </c>
      <c r="G60" s="138" t="s">
        <v>458</v>
      </c>
      <c r="H60" s="138" t="s">
        <v>448</v>
      </c>
      <c r="I60" s="139" t="s">
        <v>602</v>
      </c>
      <c r="J60" s="139" t="s">
        <v>603</v>
      </c>
      <c r="K60" s="138" t="s">
        <v>451</v>
      </c>
      <c r="L60" s="138" t="s">
        <v>589</v>
      </c>
      <c r="M60" s="138" t="s">
        <v>142</v>
      </c>
      <c r="N60" s="138" t="s">
        <v>454</v>
      </c>
      <c r="O60" s="138" t="s">
        <v>597</v>
      </c>
      <c r="P60" s="138">
        <v>3485757</v>
      </c>
      <c r="Q60" s="138" t="s">
        <v>456</v>
      </c>
    </row>
    <row r="61" spans="1:17" ht="25.9">
      <c r="A61" s="138">
        <v>72154028</v>
      </c>
      <c r="B61" s="199" t="s">
        <v>604</v>
      </c>
      <c r="C61" s="138" t="s">
        <v>36</v>
      </c>
      <c r="D61" s="138" t="s">
        <v>36</v>
      </c>
      <c r="E61" s="138" t="s">
        <v>446</v>
      </c>
      <c r="F61" s="138">
        <v>730</v>
      </c>
      <c r="G61" s="138" t="s">
        <v>458</v>
      </c>
      <c r="H61" s="138" t="s">
        <v>448</v>
      </c>
      <c r="I61" s="139" t="s">
        <v>605</v>
      </c>
      <c r="J61" s="139" t="s">
        <v>606</v>
      </c>
      <c r="K61" s="138" t="s">
        <v>451</v>
      </c>
      <c r="L61" s="138" t="s">
        <v>589</v>
      </c>
      <c r="M61" s="138" t="s">
        <v>142</v>
      </c>
      <c r="N61" s="138" t="s">
        <v>454</v>
      </c>
      <c r="O61" s="138" t="s">
        <v>597</v>
      </c>
      <c r="P61" s="138">
        <v>3485757</v>
      </c>
      <c r="Q61" s="138" t="s">
        <v>456</v>
      </c>
    </row>
    <row r="62" spans="1:17" ht="25.9">
      <c r="A62" s="138">
        <v>44101501</v>
      </c>
      <c r="B62" s="199" t="s">
        <v>607</v>
      </c>
      <c r="C62" s="138" t="s">
        <v>36</v>
      </c>
      <c r="D62" s="138" t="s">
        <v>36</v>
      </c>
      <c r="E62" s="138" t="s">
        <v>446</v>
      </c>
      <c r="F62" s="138">
        <v>365</v>
      </c>
      <c r="G62" s="138" t="s">
        <v>458</v>
      </c>
      <c r="H62" s="138" t="s">
        <v>448</v>
      </c>
      <c r="I62" s="139" t="s">
        <v>608</v>
      </c>
      <c r="J62" s="139" t="s">
        <v>609</v>
      </c>
      <c r="K62" s="138" t="s">
        <v>451</v>
      </c>
      <c r="L62" s="138" t="s">
        <v>589</v>
      </c>
      <c r="M62" s="138" t="s">
        <v>142</v>
      </c>
      <c r="N62" s="138" t="s">
        <v>454</v>
      </c>
      <c r="O62" s="138" t="s">
        <v>597</v>
      </c>
      <c r="P62" s="138">
        <v>3485757</v>
      </c>
      <c r="Q62" s="138" t="s">
        <v>456</v>
      </c>
    </row>
    <row r="63" spans="1:17">
      <c r="A63" s="138">
        <v>46191601</v>
      </c>
      <c r="B63" s="199" t="s">
        <v>610</v>
      </c>
      <c r="C63" s="138" t="s">
        <v>33</v>
      </c>
      <c r="D63" s="138" t="s">
        <v>33</v>
      </c>
      <c r="E63" s="138" t="s">
        <v>446</v>
      </c>
      <c r="F63" s="138">
        <v>365</v>
      </c>
      <c r="G63" s="138" t="s">
        <v>458</v>
      </c>
      <c r="H63" s="138" t="s">
        <v>448</v>
      </c>
      <c r="I63" s="139" t="s">
        <v>611</v>
      </c>
      <c r="J63" s="139" t="s">
        <v>612</v>
      </c>
      <c r="K63" s="138" t="s">
        <v>451</v>
      </c>
      <c r="L63" s="138" t="s">
        <v>589</v>
      </c>
      <c r="M63" s="138" t="s">
        <v>142</v>
      </c>
      <c r="N63" s="138" t="s">
        <v>454</v>
      </c>
      <c r="O63" s="138" t="s">
        <v>597</v>
      </c>
      <c r="P63" s="138">
        <v>3485757</v>
      </c>
      <c r="Q63" s="138" t="s">
        <v>456</v>
      </c>
    </row>
    <row r="64" spans="1:17" ht="25.9">
      <c r="A64" s="138">
        <v>77101802</v>
      </c>
      <c r="B64" s="199" t="s">
        <v>613</v>
      </c>
      <c r="C64" s="138" t="s">
        <v>37</v>
      </c>
      <c r="D64" s="138" t="s">
        <v>37</v>
      </c>
      <c r="E64" s="138" t="s">
        <v>446</v>
      </c>
      <c r="F64" s="138">
        <v>365</v>
      </c>
      <c r="G64" s="138" t="s">
        <v>458</v>
      </c>
      <c r="H64" s="138" t="s">
        <v>448</v>
      </c>
      <c r="I64" s="139" t="s">
        <v>614</v>
      </c>
      <c r="J64" s="139" t="s">
        <v>614</v>
      </c>
      <c r="K64" s="138" t="s">
        <v>460</v>
      </c>
      <c r="L64" s="138" t="s">
        <v>461</v>
      </c>
      <c r="M64" s="138" t="s">
        <v>142</v>
      </c>
      <c r="N64" s="138" t="s">
        <v>454</v>
      </c>
      <c r="O64" s="138" t="s">
        <v>597</v>
      </c>
      <c r="P64" s="138">
        <v>3485757</v>
      </c>
      <c r="Q64" s="138" t="s">
        <v>456</v>
      </c>
    </row>
    <row r="65" spans="1:17" ht="25.9">
      <c r="A65" s="138">
        <v>46171604</v>
      </c>
      <c r="B65" s="199" t="s">
        <v>615</v>
      </c>
      <c r="C65" s="138" t="s">
        <v>38</v>
      </c>
      <c r="D65" s="138" t="s">
        <v>38</v>
      </c>
      <c r="E65" s="138" t="s">
        <v>446</v>
      </c>
      <c r="F65" s="138">
        <v>365</v>
      </c>
      <c r="G65" s="138" t="s">
        <v>458</v>
      </c>
      <c r="H65" s="138" t="s">
        <v>448</v>
      </c>
      <c r="I65" s="139" t="s">
        <v>616</v>
      </c>
      <c r="J65" s="139" t="s">
        <v>617</v>
      </c>
      <c r="K65" s="138" t="s">
        <v>451</v>
      </c>
      <c r="L65" s="138" t="s">
        <v>589</v>
      </c>
      <c r="M65" s="138" t="s">
        <v>142</v>
      </c>
      <c r="N65" s="138" t="s">
        <v>454</v>
      </c>
      <c r="O65" s="138" t="s">
        <v>597</v>
      </c>
      <c r="P65" s="138">
        <v>3485757</v>
      </c>
      <c r="Q65" s="138" t="s">
        <v>456</v>
      </c>
    </row>
    <row r="66" spans="1:17">
      <c r="A66" s="138">
        <v>39121105</v>
      </c>
      <c r="B66" s="199" t="s">
        <v>618</v>
      </c>
      <c r="C66" s="138" t="s">
        <v>36</v>
      </c>
      <c r="D66" s="138" t="s">
        <v>36</v>
      </c>
      <c r="E66" s="138" t="s">
        <v>446</v>
      </c>
      <c r="F66" s="138">
        <v>365</v>
      </c>
      <c r="G66" s="138" t="s">
        <v>458</v>
      </c>
      <c r="H66" s="138" t="s">
        <v>448</v>
      </c>
      <c r="I66" s="139" t="s">
        <v>619</v>
      </c>
      <c r="J66" s="139" t="s">
        <v>620</v>
      </c>
      <c r="K66" s="138" t="s">
        <v>451</v>
      </c>
      <c r="L66" s="138" t="s">
        <v>589</v>
      </c>
      <c r="M66" s="138" t="s">
        <v>142</v>
      </c>
      <c r="N66" s="138" t="s">
        <v>454</v>
      </c>
      <c r="O66" s="138" t="s">
        <v>597</v>
      </c>
      <c r="P66" s="138">
        <v>3485757</v>
      </c>
      <c r="Q66" s="138" t="s">
        <v>456</v>
      </c>
    </row>
    <row r="67" spans="1:17" ht="25.9">
      <c r="A67" s="138">
        <v>95122401</v>
      </c>
      <c r="B67" s="199" t="s">
        <v>621</v>
      </c>
      <c r="C67" s="138" t="s">
        <v>36</v>
      </c>
      <c r="D67" s="138" t="s">
        <v>36</v>
      </c>
      <c r="E67" s="138" t="s">
        <v>446</v>
      </c>
      <c r="F67" s="138">
        <v>365</v>
      </c>
      <c r="G67" s="138" t="s">
        <v>458</v>
      </c>
      <c r="H67" s="138" t="s">
        <v>448</v>
      </c>
      <c r="I67" s="139" t="s">
        <v>622</v>
      </c>
      <c r="J67" s="139" t="s">
        <v>623</v>
      </c>
      <c r="K67" s="138" t="s">
        <v>451</v>
      </c>
      <c r="L67" s="138" t="s">
        <v>589</v>
      </c>
      <c r="M67" s="138" t="s">
        <v>142</v>
      </c>
      <c r="N67" s="138" t="s">
        <v>454</v>
      </c>
      <c r="O67" s="138" t="s">
        <v>597</v>
      </c>
      <c r="P67" s="138">
        <v>3485757</v>
      </c>
      <c r="Q67" s="138" t="s">
        <v>456</v>
      </c>
    </row>
    <row r="68" spans="1:17" ht="25.9">
      <c r="A68" s="138">
        <v>48101505</v>
      </c>
      <c r="B68" s="199" t="s">
        <v>624</v>
      </c>
      <c r="C68" s="138" t="s">
        <v>36</v>
      </c>
      <c r="D68" s="138" t="s">
        <v>36</v>
      </c>
      <c r="E68" s="138" t="s">
        <v>446</v>
      </c>
      <c r="F68" s="138">
        <v>365</v>
      </c>
      <c r="G68" s="138" t="s">
        <v>458</v>
      </c>
      <c r="H68" s="138" t="s">
        <v>448</v>
      </c>
      <c r="I68" s="139" t="s">
        <v>625</v>
      </c>
      <c r="J68" s="139" t="s">
        <v>625</v>
      </c>
      <c r="K68" s="138" t="s">
        <v>460</v>
      </c>
      <c r="L68" s="138" t="s">
        <v>461</v>
      </c>
      <c r="M68" s="138" t="s">
        <v>142</v>
      </c>
      <c r="N68" s="138" t="s">
        <v>454</v>
      </c>
      <c r="O68" s="138" t="s">
        <v>597</v>
      </c>
      <c r="P68" s="138">
        <v>3485757</v>
      </c>
      <c r="Q68" s="138" t="s">
        <v>456</v>
      </c>
    </row>
    <row r="69" spans="1:17" ht="25.9">
      <c r="A69" s="138">
        <v>55121621</v>
      </c>
      <c r="B69" s="199" t="s">
        <v>626</v>
      </c>
      <c r="C69" s="138" t="s">
        <v>36</v>
      </c>
      <c r="D69" s="138" t="s">
        <v>36</v>
      </c>
      <c r="E69" s="138" t="s">
        <v>446</v>
      </c>
      <c r="F69" s="138">
        <v>365</v>
      </c>
      <c r="G69" s="138" t="s">
        <v>458</v>
      </c>
      <c r="H69" s="138" t="s">
        <v>448</v>
      </c>
      <c r="I69" s="139" t="s">
        <v>627</v>
      </c>
      <c r="J69" s="139" t="s">
        <v>628</v>
      </c>
      <c r="K69" s="138" t="s">
        <v>451</v>
      </c>
      <c r="L69" s="138" t="s">
        <v>589</v>
      </c>
      <c r="M69" s="138" t="s">
        <v>142</v>
      </c>
      <c r="N69" s="138" t="s">
        <v>454</v>
      </c>
      <c r="O69" s="138" t="s">
        <v>597</v>
      </c>
      <c r="P69" s="138">
        <v>3485757</v>
      </c>
      <c r="Q69" s="138" t="s">
        <v>456</v>
      </c>
    </row>
    <row r="70" spans="1:17" ht="25.9">
      <c r="A70" s="138">
        <v>72101511</v>
      </c>
      <c r="B70" s="199" t="s">
        <v>629</v>
      </c>
      <c r="C70" s="138" t="s">
        <v>34</v>
      </c>
      <c r="D70" s="138" t="s">
        <v>34</v>
      </c>
      <c r="E70" s="138" t="s">
        <v>446</v>
      </c>
      <c r="F70" s="138">
        <v>365</v>
      </c>
      <c r="G70" s="138" t="s">
        <v>458</v>
      </c>
      <c r="H70" s="138" t="s">
        <v>448</v>
      </c>
      <c r="I70" s="139" t="s">
        <v>630</v>
      </c>
      <c r="J70" s="139" t="s">
        <v>631</v>
      </c>
      <c r="K70" s="138" t="s">
        <v>451</v>
      </c>
      <c r="L70" s="138" t="s">
        <v>589</v>
      </c>
      <c r="M70" s="138" t="s">
        <v>142</v>
      </c>
      <c r="N70" s="138" t="s">
        <v>454</v>
      </c>
      <c r="O70" s="138" t="s">
        <v>597</v>
      </c>
      <c r="P70" s="138">
        <v>3485757</v>
      </c>
      <c r="Q70" s="138" t="s">
        <v>456</v>
      </c>
    </row>
    <row r="71" spans="1:17">
      <c r="A71" s="138">
        <v>84131501</v>
      </c>
      <c r="B71" s="199" t="s">
        <v>632</v>
      </c>
      <c r="C71" s="138" t="s">
        <v>33</v>
      </c>
      <c r="D71" s="138" t="s">
        <v>33</v>
      </c>
      <c r="E71" s="138" t="s">
        <v>446</v>
      </c>
      <c r="F71" s="138">
        <v>365</v>
      </c>
      <c r="G71" s="138" t="s">
        <v>458</v>
      </c>
      <c r="H71" s="138" t="s">
        <v>448</v>
      </c>
      <c r="I71" s="139" t="s">
        <v>633</v>
      </c>
      <c r="J71" s="139" t="s">
        <v>633</v>
      </c>
      <c r="K71" s="138" t="s">
        <v>460</v>
      </c>
      <c r="L71" s="138" t="s">
        <v>461</v>
      </c>
      <c r="M71" s="138" t="s">
        <v>142</v>
      </c>
      <c r="N71" s="138" t="s">
        <v>454</v>
      </c>
      <c r="O71" s="138" t="s">
        <v>597</v>
      </c>
      <c r="P71" s="138">
        <v>3485757</v>
      </c>
      <c r="Q71" s="138" t="s">
        <v>456</v>
      </c>
    </row>
    <row r="72" spans="1:17" ht="25.9">
      <c r="A72" s="138">
        <v>84131501</v>
      </c>
      <c r="B72" s="199" t="s">
        <v>634</v>
      </c>
      <c r="C72" s="138" t="s">
        <v>33</v>
      </c>
      <c r="D72" s="138" t="s">
        <v>33</v>
      </c>
      <c r="E72" s="138" t="s">
        <v>446</v>
      </c>
      <c r="F72" s="138">
        <v>365</v>
      </c>
      <c r="G72" s="138" t="s">
        <v>458</v>
      </c>
      <c r="H72" s="138" t="s">
        <v>448</v>
      </c>
      <c r="I72" s="139" t="s">
        <v>635</v>
      </c>
      <c r="J72" s="139" t="s">
        <v>636</v>
      </c>
      <c r="K72" s="138" t="s">
        <v>451</v>
      </c>
      <c r="L72" s="138" t="s">
        <v>589</v>
      </c>
      <c r="M72" s="138" t="s">
        <v>142</v>
      </c>
      <c r="N72" s="138" t="s">
        <v>454</v>
      </c>
      <c r="O72" s="138" t="s">
        <v>597</v>
      </c>
      <c r="P72" s="138">
        <v>3485757</v>
      </c>
      <c r="Q72" s="138" t="s">
        <v>456</v>
      </c>
    </row>
    <row r="73" spans="1:17" ht="25.9">
      <c r="A73" s="138">
        <v>72103300</v>
      </c>
      <c r="B73" s="199" t="s">
        <v>637</v>
      </c>
      <c r="C73" s="138" t="s">
        <v>36</v>
      </c>
      <c r="D73" s="138" t="s">
        <v>36</v>
      </c>
      <c r="E73" s="138" t="s">
        <v>446</v>
      </c>
      <c r="F73" s="138">
        <v>365</v>
      </c>
      <c r="G73" s="138" t="s">
        <v>458</v>
      </c>
      <c r="H73" s="138" t="s">
        <v>448</v>
      </c>
      <c r="I73" s="139" t="s">
        <v>638</v>
      </c>
      <c r="J73" s="139" t="s">
        <v>638</v>
      </c>
      <c r="K73" s="138" t="s">
        <v>460</v>
      </c>
      <c r="L73" s="138" t="s">
        <v>461</v>
      </c>
      <c r="M73" s="138" t="s">
        <v>142</v>
      </c>
      <c r="N73" s="138" t="s">
        <v>454</v>
      </c>
      <c r="O73" s="138" t="s">
        <v>597</v>
      </c>
      <c r="P73" s="138">
        <v>3485757</v>
      </c>
      <c r="Q73" s="138" t="s">
        <v>456</v>
      </c>
    </row>
    <row r="74" spans="1:17" ht="25.9">
      <c r="A74" s="138">
        <v>72154043</v>
      </c>
      <c r="B74" s="199" t="s">
        <v>639</v>
      </c>
      <c r="C74" s="138" t="s">
        <v>36</v>
      </c>
      <c r="D74" s="138" t="s">
        <v>36</v>
      </c>
      <c r="E74" s="138" t="s">
        <v>446</v>
      </c>
      <c r="F74" s="138">
        <v>365</v>
      </c>
      <c r="G74" s="138" t="s">
        <v>458</v>
      </c>
      <c r="H74" s="138" t="s">
        <v>448</v>
      </c>
      <c r="I74" s="139" t="s">
        <v>640</v>
      </c>
      <c r="J74" s="139" t="s">
        <v>641</v>
      </c>
      <c r="K74" s="138" t="s">
        <v>451</v>
      </c>
      <c r="L74" s="138" t="s">
        <v>589</v>
      </c>
      <c r="M74" s="138" t="s">
        <v>142</v>
      </c>
      <c r="N74" s="138" t="s">
        <v>454</v>
      </c>
      <c r="O74" s="138" t="s">
        <v>597</v>
      </c>
      <c r="P74" s="138">
        <v>3485757</v>
      </c>
      <c r="Q74" s="138" t="s">
        <v>456</v>
      </c>
    </row>
    <row r="75" spans="1:17" ht="25.9">
      <c r="A75" s="138">
        <v>55101506</v>
      </c>
      <c r="B75" s="199" t="s">
        <v>642</v>
      </c>
      <c r="C75" s="138" t="s">
        <v>36</v>
      </c>
      <c r="D75" s="138" t="s">
        <v>36</v>
      </c>
      <c r="E75" s="138" t="s">
        <v>446</v>
      </c>
      <c r="F75" s="138">
        <v>365</v>
      </c>
      <c r="G75" s="138" t="s">
        <v>458</v>
      </c>
      <c r="H75" s="138" t="s">
        <v>448</v>
      </c>
      <c r="I75" s="139" t="s">
        <v>643</v>
      </c>
      <c r="J75" s="139" t="s">
        <v>643</v>
      </c>
      <c r="K75" s="138" t="s">
        <v>460</v>
      </c>
      <c r="L75" s="138" t="s">
        <v>461</v>
      </c>
      <c r="M75" s="138" t="s">
        <v>142</v>
      </c>
      <c r="N75" s="138" t="s">
        <v>454</v>
      </c>
      <c r="O75" s="138" t="s">
        <v>597</v>
      </c>
      <c r="P75" s="138">
        <v>3485757</v>
      </c>
      <c r="Q75" s="138" t="s">
        <v>456</v>
      </c>
    </row>
    <row r="76" spans="1:17">
      <c r="A76" s="138">
        <v>72121100</v>
      </c>
      <c r="B76" s="199" t="s">
        <v>644</v>
      </c>
      <c r="C76" s="138" t="s">
        <v>29</v>
      </c>
      <c r="D76" s="138" t="s">
        <v>29</v>
      </c>
      <c r="E76" s="138" t="s">
        <v>446</v>
      </c>
      <c r="F76" s="138">
        <v>120</v>
      </c>
      <c r="G76" s="138" t="s">
        <v>472</v>
      </c>
      <c r="H76" s="138" t="s">
        <v>448</v>
      </c>
      <c r="I76" s="139" t="s">
        <v>645</v>
      </c>
      <c r="J76" s="139" t="s">
        <v>645</v>
      </c>
      <c r="K76" s="138" t="s">
        <v>460</v>
      </c>
      <c r="L76" s="138" t="s">
        <v>461</v>
      </c>
      <c r="M76" s="138" t="s">
        <v>142</v>
      </c>
      <c r="N76" s="138" t="s">
        <v>454</v>
      </c>
      <c r="O76" s="138" t="s">
        <v>646</v>
      </c>
      <c r="P76" s="138">
        <v>3485757</v>
      </c>
      <c r="Q76" s="138" t="s">
        <v>456</v>
      </c>
    </row>
    <row r="77" spans="1:17">
      <c r="A77" s="138">
        <v>72121100</v>
      </c>
      <c r="B77" s="199" t="s">
        <v>647</v>
      </c>
      <c r="C77" s="138" t="s">
        <v>29</v>
      </c>
      <c r="D77" s="138" t="s">
        <v>29</v>
      </c>
      <c r="E77" s="138" t="s">
        <v>446</v>
      </c>
      <c r="F77" s="138">
        <v>180</v>
      </c>
      <c r="G77" s="138" t="s">
        <v>472</v>
      </c>
      <c r="H77" s="138" t="s">
        <v>448</v>
      </c>
      <c r="I77" s="139" t="s">
        <v>648</v>
      </c>
      <c r="J77" s="139" t="s">
        <v>648</v>
      </c>
      <c r="K77" s="138" t="s">
        <v>460</v>
      </c>
      <c r="L77" s="138" t="s">
        <v>461</v>
      </c>
      <c r="M77" s="138" t="s">
        <v>142</v>
      </c>
      <c r="N77" s="138" t="s">
        <v>454</v>
      </c>
      <c r="O77" s="138" t="s">
        <v>646</v>
      </c>
      <c r="P77" s="138">
        <v>3485757</v>
      </c>
      <c r="Q77" s="138" t="s">
        <v>456</v>
      </c>
    </row>
    <row r="78" spans="1:17">
      <c r="A78" s="138">
        <v>72121100</v>
      </c>
      <c r="B78" s="199" t="s">
        <v>649</v>
      </c>
      <c r="C78" s="138" t="s">
        <v>33</v>
      </c>
      <c r="D78" s="138" t="s">
        <v>33</v>
      </c>
      <c r="E78" s="138" t="s">
        <v>446</v>
      </c>
      <c r="F78" s="138">
        <v>180</v>
      </c>
      <c r="G78" s="138" t="s">
        <v>447</v>
      </c>
      <c r="H78" s="138" t="s">
        <v>448</v>
      </c>
      <c r="I78" s="139" t="s">
        <v>650</v>
      </c>
      <c r="J78" s="139" t="s">
        <v>650</v>
      </c>
      <c r="K78" s="138" t="s">
        <v>460</v>
      </c>
      <c r="L78" s="138" t="s">
        <v>461</v>
      </c>
      <c r="M78" s="138" t="s">
        <v>142</v>
      </c>
      <c r="N78" s="138" t="s">
        <v>454</v>
      </c>
      <c r="O78" s="138" t="s">
        <v>646</v>
      </c>
      <c r="P78" s="138">
        <v>3485757</v>
      </c>
      <c r="Q78" s="138" t="s">
        <v>456</v>
      </c>
    </row>
    <row r="79" spans="1:17">
      <c r="A79" s="138">
        <v>44102900</v>
      </c>
      <c r="B79" s="199" t="s">
        <v>651</v>
      </c>
      <c r="C79" s="138" t="s">
        <v>33</v>
      </c>
      <c r="D79" s="138" t="s">
        <v>33</v>
      </c>
      <c r="E79" s="138" t="s">
        <v>446</v>
      </c>
      <c r="F79" s="138">
        <v>30</v>
      </c>
      <c r="G79" s="138" t="s">
        <v>447</v>
      </c>
      <c r="H79" s="138" t="s">
        <v>448</v>
      </c>
      <c r="I79" s="139" t="s">
        <v>652</v>
      </c>
      <c r="J79" s="139" t="s">
        <v>652</v>
      </c>
      <c r="K79" s="138" t="s">
        <v>460</v>
      </c>
      <c r="L79" s="138" t="s">
        <v>461</v>
      </c>
      <c r="M79" s="138" t="s">
        <v>142</v>
      </c>
      <c r="N79" s="138" t="s">
        <v>454</v>
      </c>
      <c r="O79" s="138" t="s">
        <v>653</v>
      </c>
      <c r="P79" s="138">
        <v>3485757</v>
      </c>
      <c r="Q79" s="138" t="s">
        <v>456</v>
      </c>
    </row>
    <row r="80" spans="1:17">
      <c r="A80" s="138">
        <v>44102900</v>
      </c>
      <c r="B80" s="199" t="s">
        <v>654</v>
      </c>
      <c r="C80" s="138" t="s">
        <v>33</v>
      </c>
      <c r="D80" s="138" t="s">
        <v>33</v>
      </c>
      <c r="E80" s="138" t="s">
        <v>446</v>
      </c>
      <c r="F80" s="138">
        <v>30</v>
      </c>
      <c r="G80" s="138" t="s">
        <v>447</v>
      </c>
      <c r="H80" s="138" t="s">
        <v>448</v>
      </c>
      <c r="I80" s="139" t="s">
        <v>655</v>
      </c>
      <c r="J80" s="139" t="s">
        <v>655</v>
      </c>
      <c r="K80" s="138" t="s">
        <v>460</v>
      </c>
      <c r="L80" s="138" t="s">
        <v>461</v>
      </c>
      <c r="M80" s="138" t="s">
        <v>142</v>
      </c>
      <c r="N80" s="138" t="s">
        <v>454</v>
      </c>
      <c r="O80" s="138" t="s">
        <v>653</v>
      </c>
      <c r="P80" s="138">
        <v>3485757</v>
      </c>
      <c r="Q80" s="138" t="s">
        <v>456</v>
      </c>
    </row>
    <row r="81" spans="1:17" ht="76.150000000000006">
      <c r="A81" s="138">
        <v>55101504</v>
      </c>
      <c r="B81" s="199" t="s">
        <v>656</v>
      </c>
      <c r="C81" s="138" t="s">
        <v>34</v>
      </c>
      <c r="D81" s="138" t="s">
        <v>34</v>
      </c>
      <c r="E81" s="138" t="s">
        <v>446</v>
      </c>
      <c r="F81" s="138">
        <v>365</v>
      </c>
      <c r="G81" s="138" t="s">
        <v>458</v>
      </c>
      <c r="H81" s="138" t="s">
        <v>448</v>
      </c>
      <c r="I81" s="139" t="s">
        <v>657</v>
      </c>
      <c r="J81" s="139" t="s">
        <v>658</v>
      </c>
      <c r="K81" s="138" t="s">
        <v>451</v>
      </c>
      <c r="L81" s="138" t="s">
        <v>452</v>
      </c>
      <c r="M81" s="138" t="s">
        <v>142</v>
      </c>
      <c r="N81" s="138" t="s">
        <v>454</v>
      </c>
      <c r="O81" s="138" t="s">
        <v>659</v>
      </c>
      <c r="P81" s="138">
        <v>3485757</v>
      </c>
      <c r="Q81" s="138" t="s">
        <v>456</v>
      </c>
    </row>
    <row r="82" spans="1:17" ht="63.6">
      <c r="A82" s="138">
        <v>31161500</v>
      </c>
      <c r="B82" s="199" t="s">
        <v>660</v>
      </c>
      <c r="C82" s="138" t="s">
        <v>36</v>
      </c>
      <c r="D82" s="138" t="s">
        <v>36</v>
      </c>
      <c r="E82" s="138" t="s">
        <v>446</v>
      </c>
      <c r="F82" s="138">
        <v>365</v>
      </c>
      <c r="G82" s="138" t="s">
        <v>447</v>
      </c>
      <c r="H82" s="138" t="s">
        <v>448</v>
      </c>
      <c r="I82" s="139" t="s">
        <v>661</v>
      </c>
      <c r="J82" s="139" t="s">
        <v>662</v>
      </c>
      <c r="K82" s="138" t="s">
        <v>451</v>
      </c>
      <c r="L82" s="138" t="s">
        <v>589</v>
      </c>
      <c r="M82" s="138" t="s">
        <v>142</v>
      </c>
      <c r="N82" s="138" t="s">
        <v>454</v>
      </c>
      <c r="O82" s="138" t="s">
        <v>659</v>
      </c>
      <c r="P82" s="138">
        <v>3485757</v>
      </c>
      <c r="Q82" s="138" t="s">
        <v>456</v>
      </c>
    </row>
    <row r="83" spans="1:17" ht="38.450000000000003">
      <c r="A83" s="138">
        <v>47131800</v>
      </c>
      <c r="B83" s="199" t="s">
        <v>663</v>
      </c>
      <c r="C83" s="138" t="s">
        <v>29</v>
      </c>
      <c r="D83" s="138" t="s">
        <v>29</v>
      </c>
      <c r="E83" s="138" t="s">
        <v>446</v>
      </c>
      <c r="F83" s="138">
        <v>730</v>
      </c>
      <c r="G83" s="138" t="s">
        <v>472</v>
      </c>
      <c r="H83" s="138" t="s">
        <v>448</v>
      </c>
      <c r="I83" s="139" t="s">
        <v>664</v>
      </c>
      <c r="J83" s="139" t="s">
        <v>665</v>
      </c>
      <c r="K83" s="138" t="s">
        <v>451</v>
      </c>
      <c r="L83" s="138" t="s">
        <v>452</v>
      </c>
      <c r="M83" s="138" t="s">
        <v>142</v>
      </c>
      <c r="N83" s="138" t="s">
        <v>454</v>
      </c>
      <c r="O83" s="138" t="s">
        <v>659</v>
      </c>
      <c r="P83" s="138">
        <v>3485757</v>
      </c>
      <c r="Q83" s="138" t="s">
        <v>456</v>
      </c>
    </row>
    <row r="84" spans="1:17" ht="51">
      <c r="A84" s="138">
        <v>92121504</v>
      </c>
      <c r="B84" s="199" t="s">
        <v>666</v>
      </c>
      <c r="C84" s="138" t="s">
        <v>28</v>
      </c>
      <c r="D84" s="138" t="s">
        <v>28</v>
      </c>
      <c r="E84" s="138" t="s">
        <v>446</v>
      </c>
      <c r="F84" s="138">
        <v>730</v>
      </c>
      <c r="G84" s="138" t="s">
        <v>472</v>
      </c>
      <c r="H84" s="138" t="s">
        <v>448</v>
      </c>
      <c r="I84" s="139" t="s">
        <v>667</v>
      </c>
      <c r="J84" s="139" t="s">
        <v>668</v>
      </c>
      <c r="K84" s="138" t="s">
        <v>451</v>
      </c>
      <c r="L84" s="138" t="s">
        <v>452</v>
      </c>
      <c r="M84" s="138" t="s">
        <v>142</v>
      </c>
      <c r="N84" s="138" t="s">
        <v>454</v>
      </c>
      <c r="O84" s="138" t="s">
        <v>659</v>
      </c>
      <c r="P84" s="138">
        <v>3485757</v>
      </c>
      <c r="Q84" s="138" t="s">
        <v>456</v>
      </c>
    </row>
    <row r="85" spans="1:17" ht="88.9">
      <c r="A85" s="138">
        <v>78131804</v>
      </c>
      <c r="B85" s="199" t="s">
        <v>669</v>
      </c>
      <c r="C85" s="138" t="s">
        <v>29</v>
      </c>
      <c r="D85" s="138" t="s">
        <v>29</v>
      </c>
      <c r="E85" s="138" t="s">
        <v>446</v>
      </c>
      <c r="F85" s="138">
        <v>730</v>
      </c>
      <c r="G85" s="138" t="s">
        <v>472</v>
      </c>
      <c r="H85" s="138" t="s">
        <v>448</v>
      </c>
      <c r="I85" s="139" t="s">
        <v>670</v>
      </c>
      <c r="J85" s="139" t="s">
        <v>633</v>
      </c>
      <c r="K85" s="138" t="s">
        <v>451</v>
      </c>
      <c r="L85" s="138" t="s">
        <v>452</v>
      </c>
      <c r="M85" s="138" t="s">
        <v>142</v>
      </c>
      <c r="N85" s="138" t="s">
        <v>454</v>
      </c>
      <c r="O85" s="138" t="s">
        <v>671</v>
      </c>
      <c r="P85" s="138">
        <v>3485757</v>
      </c>
      <c r="Q85" s="138" t="s">
        <v>456</v>
      </c>
    </row>
    <row r="86" spans="1:17" ht="25.9">
      <c r="A86" s="138">
        <v>70111501</v>
      </c>
      <c r="B86" s="199" t="s">
        <v>672</v>
      </c>
      <c r="C86" s="138" t="s">
        <v>33</v>
      </c>
      <c r="D86" s="138" t="s">
        <v>33</v>
      </c>
      <c r="E86" s="138" t="s">
        <v>446</v>
      </c>
      <c r="F86" s="138">
        <v>210</v>
      </c>
      <c r="G86" s="138" t="s">
        <v>458</v>
      </c>
      <c r="H86" s="138" t="s">
        <v>448</v>
      </c>
      <c r="I86" s="139" t="s">
        <v>673</v>
      </c>
      <c r="J86" s="139" t="s">
        <v>633</v>
      </c>
      <c r="K86" s="138" t="s">
        <v>460</v>
      </c>
      <c r="L86" s="138" t="s">
        <v>461</v>
      </c>
      <c r="M86" s="138" t="s">
        <v>142</v>
      </c>
      <c r="N86" s="138" t="s">
        <v>454</v>
      </c>
      <c r="O86" s="138" t="s">
        <v>653</v>
      </c>
      <c r="P86" s="138">
        <v>3485757</v>
      </c>
      <c r="Q86" s="138" t="s">
        <v>456</v>
      </c>
    </row>
    <row r="87" spans="1:17">
      <c r="A87" s="138">
        <v>81112306</v>
      </c>
      <c r="B87" s="199" t="s">
        <v>674</v>
      </c>
      <c r="C87" s="138" t="s">
        <v>28</v>
      </c>
      <c r="D87" s="138" t="s">
        <v>28</v>
      </c>
      <c r="E87" s="138" t="s">
        <v>446</v>
      </c>
      <c r="F87" s="138">
        <v>365</v>
      </c>
      <c r="G87" s="138" t="s">
        <v>458</v>
      </c>
      <c r="H87" s="138" t="s">
        <v>448</v>
      </c>
      <c r="I87" s="139" t="s">
        <v>675</v>
      </c>
      <c r="J87" s="139" t="s">
        <v>675</v>
      </c>
      <c r="K87" s="138" t="s">
        <v>460</v>
      </c>
      <c r="L87" s="138" t="s">
        <v>461</v>
      </c>
      <c r="M87" s="138" t="s">
        <v>142</v>
      </c>
      <c r="N87" s="138" t="s">
        <v>454</v>
      </c>
      <c r="O87" s="138" t="s">
        <v>676</v>
      </c>
      <c r="P87" s="138">
        <v>3485757</v>
      </c>
      <c r="Q87" s="138" t="s">
        <v>456</v>
      </c>
    </row>
    <row r="88" spans="1:17">
      <c r="A88" s="138">
        <v>94101600</v>
      </c>
      <c r="B88" s="199" t="s">
        <v>677</v>
      </c>
      <c r="C88" s="138" t="s">
        <v>34</v>
      </c>
      <c r="D88" s="138" t="s">
        <v>34</v>
      </c>
      <c r="E88" s="138" t="s">
        <v>446</v>
      </c>
      <c r="F88" s="138">
        <v>365</v>
      </c>
      <c r="G88" s="138" t="s">
        <v>458</v>
      </c>
      <c r="H88" s="138" t="s">
        <v>448</v>
      </c>
      <c r="I88" s="139" t="s">
        <v>678</v>
      </c>
      <c r="J88" s="139" t="s">
        <v>678</v>
      </c>
      <c r="K88" s="138" t="s">
        <v>460</v>
      </c>
      <c r="L88" s="138" t="s">
        <v>461</v>
      </c>
      <c r="M88" s="138" t="s">
        <v>679</v>
      </c>
      <c r="N88" s="138" t="s">
        <v>454</v>
      </c>
      <c r="O88" s="138" t="s">
        <v>680</v>
      </c>
      <c r="P88" s="138">
        <v>3485757</v>
      </c>
      <c r="Q88" s="138" t="s">
        <v>456</v>
      </c>
    </row>
    <row r="89" spans="1:17" ht="139.15">
      <c r="A89" s="138">
        <v>80121604</v>
      </c>
      <c r="B89" s="199" t="s">
        <v>681</v>
      </c>
      <c r="C89" s="138" t="s">
        <v>28</v>
      </c>
      <c r="D89" s="138" t="s">
        <v>28</v>
      </c>
      <c r="E89" s="138" t="s">
        <v>446</v>
      </c>
      <c r="F89" s="138">
        <v>365</v>
      </c>
      <c r="G89" s="138" t="s">
        <v>458</v>
      </c>
      <c r="H89" s="138" t="s">
        <v>448</v>
      </c>
      <c r="I89" s="139" t="s">
        <v>682</v>
      </c>
      <c r="J89" s="139" t="s">
        <v>683</v>
      </c>
      <c r="K89" s="138" t="s">
        <v>460</v>
      </c>
      <c r="L89" s="138" t="s">
        <v>461</v>
      </c>
      <c r="M89" s="138" t="s">
        <v>679</v>
      </c>
      <c r="N89" s="138" t="s">
        <v>454</v>
      </c>
      <c r="O89" s="138" t="s">
        <v>680</v>
      </c>
      <c r="P89" s="138">
        <v>3485757</v>
      </c>
      <c r="Q89" s="138" t="s">
        <v>456</v>
      </c>
    </row>
    <row r="90" spans="1:17" ht="51">
      <c r="A90" s="138">
        <v>80121600</v>
      </c>
      <c r="B90" s="199" t="s">
        <v>684</v>
      </c>
      <c r="C90" s="138" t="s">
        <v>28</v>
      </c>
      <c r="D90" s="138" t="s">
        <v>28</v>
      </c>
      <c r="E90" s="138" t="s">
        <v>446</v>
      </c>
      <c r="F90" s="138">
        <v>365</v>
      </c>
      <c r="G90" s="138" t="s">
        <v>458</v>
      </c>
      <c r="H90" s="138" t="s">
        <v>448</v>
      </c>
      <c r="I90" s="139" t="s">
        <v>685</v>
      </c>
      <c r="J90" s="139" t="s">
        <v>685</v>
      </c>
      <c r="K90" s="138" t="s">
        <v>460</v>
      </c>
      <c r="L90" s="138" t="s">
        <v>461</v>
      </c>
      <c r="M90" s="138" t="s">
        <v>679</v>
      </c>
      <c r="N90" s="138" t="s">
        <v>454</v>
      </c>
      <c r="O90" s="138" t="s">
        <v>680</v>
      </c>
      <c r="P90" s="138">
        <v>3485757</v>
      </c>
      <c r="Q90" s="138" t="s">
        <v>456</v>
      </c>
    </row>
    <row r="91" spans="1:17">
      <c r="A91" s="138">
        <v>80101500</v>
      </c>
      <c r="B91" s="199" t="s">
        <v>686</v>
      </c>
      <c r="C91" s="138" t="s">
        <v>34</v>
      </c>
      <c r="D91" s="138" t="s">
        <v>34</v>
      </c>
      <c r="E91" s="138" t="s">
        <v>446</v>
      </c>
      <c r="F91" s="138">
        <v>365</v>
      </c>
      <c r="G91" s="138" t="s">
        <v>458</v>
      </c>
      <c r="H91" s="138" t="s">
        <v>448</v>
      </c>
      <c r="I91" s="139" t="s">
        <v>687</v>
      </c>
      <c r="J91" s="139" t="s">
        <v>687</v>
      </c>
      <c r="K91" s="138" t="s">
        <v>460</v>
      </c>
      <c r="L91" s="138" t="s">
        <v>461</v>
      </c>
      <c r="M91" s="138" t="s">
        <v>679</v>
      </c>
      <c r="N91" s="138" t="s">
        <v>454</v>
      </c>
      <c r="O91" s="138" t="s">
        <v>680</v>
      </c>
      <c r="P91" s="138">
        <v>3485757</v>
      </c>
      <c r="Q91" s="138" t="s">
        <v>456</v>
      </c>
    </row>
    <row r="92" spans="1:17" ht="25.9">
      <c r="A92" s="138">
        <v>86101705</v>
      </c>
      <c r="B92" s="199" t="s">
        <v>688</v>
      </c>
      <c r="C92" s="138" t="s">
        <v>34</v>
      </c>
      <c r="D92" s="138" t="s">
        <v>34</v>
      </c>
      <c r="E92" s="138" t="s">
        <v>446</v>
      </c>
      <c r="F92" s="138">
        <v>30</v>
      </c>
      <c r="G92" s="138" t="s">
        <v>458</v>
      </c>
      <c r="H92" s="138" t="s">
        <v>448</v>
      </c>
      <c r="I92" s="139" t="s">
        <v>689</v>
      </c>
      <c r="J92" s="139" t="s">
        <v>689</v>
      </c>
      <c r="K92" s="138" t="s">
        <v>460</v>
      </c>
      <c r="L92" s="138" t="s">
        <v>461</v>
      </c>
      <c r="M92" s="138" t="s">
        <v>679</v>
      </c>
      <c r="N92" s="138" t="s">
        <v>454</v>
      </c>
      <c r="O92" s="138" t="s">
        <v>680</v>
      </c>
      <c r="P92" s="138">
        <v>3485757</v>
      </c>
      <c r="Q92" s="138" t="s">
        <v>456</v>
      </c>
    </row>
    <row r="93" spans="1:17">
      <c r="A93" s="138">
        <v>80121704</v>
      </c>
      <c r="B93" s="199" t="s">
        <v>690</v>
      </c>
      <c r="C93" s="138" t="s">
        <v>28</v>
      </c>
      <c r="D93" s="138" t="s">
        <v>28</v>
      </c>
      <c r="E93" s="138" t="s">
        <v>446</v>
      </c>
      <c r="F93" s="138">
        <v>170</v>
      </c>
      <c r="G93" s="138" t="s">
        <v>458</v>
      </c>
      <c r="H93" s="138" t="s">
        <v>448</v>
      </c>
      <c r="I93" s="139" t="s">
        <v>691</v>
      </c>
      <c r="J93" s="139" t="s">
        <v>691</v>
      </c>
      <c r="K93" s="138" t="s">
        <v>460</v>
      </c>
      <c r="L93" s="138" t="s">
        <v>461</v>
      </c>
      <c r="M93" s="138" t="s">
        <v>679</v>
      </c>
      <c r="N93" s="138" t="s">
        <v>454</v>
      </c>
      <c r="O93" s="138" t="s">
        <v>692</v>
      </c>
      <c r="P93" s="138">
        <v>3485757</v>
      </c>
      <c r="Q93" s="138" t="s">
        <v>456</v>
      </c>
    </row>
    <row r="94" spans="1:17">
      <c r="A94" s="138">
        <v>80101500</v>
      </c>
      <c r="B94" s="199" t="s">
        <v>693</v>
      </c>
      <c r="C94" s="138" t="s">
        <v>34</v>
      </c>
      <c r="D94" s="138" t="s">
        <v>34</v>
      </c>
      <c r="E94" s="138" t="s">
        <v>446</v>
      </c>
      <c r="F94" s="138">
        <v>330</v>
      </c>
      <c r="G94" s="138" t="s">
        <v>458</v>
      </c>
      <c r="H94" s="138" t="s">
        <v>448</v>
      </c>
      <c r="I94" s="139" t="s">
        <v>694</v>
      </c>
      <c r="J94" s="139" t="s">
        <v>694</v>
      </c>
      <c r="K94" s="138" t="s">
        <v>460</v>
      </c>
      <c r="L94" s="138" t="s">
        <v>461</v>
      </c>
      <c r="M94" s="138" t="s">
        <v>679</v>
      </c>
      <c r="N94" s="138" t="s">
        <v>454</v>
      </c>
      <c r="O94" s="138" t="s">
        <v>695</v>
      </c>
      <c r="P94" s="138">
        <v>3485757</v>
      </c>
      <c r="Q94" s="138" t="s">
        <v>456</v>
      </c>
    </row>
    <row r="95" spans="1:17">
      <c r="A95" s="138">
        <v>80121609</v>
      </c>
      <c r="B95" s="199" t="s">
        <v>696</v>
      </c>
      <c r="C95" s="138" t="s">
        <v>28</v>
      </c>
      <c r="D95" s="138" t="s">
        <v>28</v>
      </c>
      <c r="E95" s="138" t="s">
        <v>446</v>
      </c>
      <c r="F95" s="138">
        <v>360</v>
      </c>
      <c r="G95" s="138" t="s">
        <v>458</v>
      </c>
      <c r="H95" s="138" t="s">
        <v>448</v>
      </c>
      <c r="I95" s="139" t="s">
        <v>697</v>
      </c>
      <c r="J95" s="139" t="s">
        <v>697</v>
      </c>
      <c r="K95" s="138" t="s">
        <v>460</v>
      </c>
      <c r="L95" s="138" t="s">
        <v>461</v>
      </c>
      <c r="M95" s="138" t="s">
        <v>679</v>
      </c>
      <c r="N95" s="138" t="s">
        <v>454</v>
      </c>
      <c r="O95" s="138" t="s">
        <v>695</v>
      </c>
      <c r="P95" s="138">
        <v>3485757</v>
      </c>
      <c r="Q95" s="138" t="s">
        <v>456</v>
      </c>
    </row>
    <row r="96" spans="1:17" ht="38.450000000000003">
      <c r="A96" s="138">
        <v>81111504</v>
      </c>
      <c r="B96" s="199" t="s">
        <v>698</v>
      </c>
      <c r="C96" s="138" t="s">
        <v>29</v>
      </c>
      <c r="D96" s="138" t="s">
        <v>29</v>
      </c>
      <c r="E96" s="138" t="s">
        <v>446</v>
      </c>
      <c r="F96" s="138">
        <v>545</v>
      </c>
      <c r="G96" s="138" t="s">
        <v>472</v>
      </c>
      <c r="H96" s="138" t="s">
        <v>448</v>
      </c>
      <c r="I96" s="139" t="s">
        <v>699</v>
      </c>
      <c r="J96" s="139" t="s">
        <v>700</v>
      </c>
      <c r="K96" s="138" t="s">
        <v>451</v>
      </c>
      <c r="L96" s="138" t="s">
        <v>452</v>
      </c>
      <c r="M96" s="138" t="s">
        <v>701</v>
      </c>
      <c r="N96" s="138" t="s">
        <v>454</v>
      </c>
      <c r="O96" s="138" t="s">
        <v>702</v>
      </c>
      <c r="P96" s="138">
        <v>3485757</v>
      </c>
      <c r="Q96" s="138" t="s">
        <v>456</v>
      </c>
    </row>
    <row r="97" spans="1:17" ht="25.9">
      <c r="A97" s="138">
        <v>84111600</v>
      </c>
      <c r="B97" s="199" t="s">
        <v>703</v>
      </c>
      <c r="C97" s="138" t="s">
        <v>34</v>
      </c>
      <c r="D97" s="138" t="s">
        <v>34</v>
      </c>
      <c r="E97" s="138" t="s">
        <v>446</v>
      </c>
      <c r="F97" s="138">
        <v>30</v>
      </c>
      <c r="G97" s="138" t="s">
        <v>458</v>
      </c>
      <c r="H97" s="138" t="s">
        <v>448</v>
      </c>
      <c r="I97" s="139" t="s">
        <v>704</v>
      </c>
      <c r="J97" s="139" t="s">
        <v>704</v>
      </c>
      <c r="K97" s="138" t="s">
        <v>460</v>
      </c>
      <c r="L97" s="138" t="s">
        <v>461</v>
      </c>
      <c r="M97" s="138" t="s">
        <v>701</v>
      </c>
      <c r="N97" s="138" t="s">
        <v>454</v>
      </c>
      <c r="O97" s="138" t="s">
        <v>705</v>
      </c>
      <c r="P97" s="138">
        <v>3485757</v>
      </c>
      <c r="Q97" s="138" t="s">
        <v>456</v>
      </c>
    </row>
    <row r="98" spans="1:17" ht="25.9">
      <c r="A98" s="138">
        <v>84111600</v>
      </c>
      <c r="B98" s="199" t="s">
        <v>706</v>
      </c>
      <c r="C98" s="138" t="s">
        <v>34</v>
      </c>
      <c r="D98" s="138" t="s">
        <v>34</v>
      </c>
      <c r="E98" s="138" t="s">
        <v>446</v>
      </c>
      <c r="F98" s="138">
        <v>30</v>
      </c>
      <c r="G98" s="138" t="s">
        <v>458</v>
      </c>
      <c r="H98" s="138" t="s">
        <v>448</v>
      </c>
      <c r="I98" s="139" t="s">
        <v>707</v>
      </c>
      <c r="J98" s="139" t="s">
        <v>707</v>
      </c>
      <c r="K98" s="138" t="s">
        <v>460</v>
      </c>
      <c r="L98" s="138" t="s">
        <v>461</v>
      </c>
      <c r="M98" s="138" t="s">
        <v>701</v>
      </c>
      <c r="N98" s="138" t="s">
        <v>454</v>
      </c>
      <c r="O98" s="138" t="s">
        <v>708</v>
      </c>
      <c r="P98" s="138">
        <v>3485757</v>
      </c>
      <c r="Q98" s="138" t="s">
        <v>456</v>
      </c>
    </row>
    <row r="99" spans="1:17">
      <c r="A99" s="138">
        <v>80101505</v>
      </c>
      <c r="B99" s="199" t="s">
        <v>709</v>
      </c>
      <c r="C99" s="138" t="s">
        <v>34</v>
      </c>
      <c r="D99" s="138" t="s">
        <v>34</v>
      </c>
      <c r="E99" s="138" t="s">
        <v>446</v>
      </c>
      <c r="F99" s="138">
        <v>180</v>
      </c>
      <c r="G99" s="138" t="s">
        <v>458</v>
      </c>
      <c r="H99" s="138" t="s">
        <v>448</v>
      </c>
      <c r="I99" s="139" t="s">
        <v>520</v>
      </c>
      <c r="J99" s="139" t="s">
        <v>520</v>
      </c>
      <c r="K99" s="138" t="s">
        <v>460</v>
      </c>
      <c r="L99" s="138" t="s">
        <v>461</v>
      </c>
      <c r="M99" s="138" t="s">
        <v>701</v>
      </c>
      <c r="N99" s="138" t="s">
        <v>454</v>
      </c>
      <c r="O99" s="138" t="s">
        <v>705</v>
      </c>
      <c r="P99" s="138">
        <v>3485757</v>
      </c>
      <c r="Q99" s="138" t="s">
        <v>456</v>
      </c>
    </row>
    <row r="100" spans="1:17">
      <c r="A100" s="138">
        <v>81161801</v>
      </c>
      <c r="B100" s="199" t="s">
        <v>710</v>
      </c>
      <c r="C100" s="138" t="s">
        <v>34</v>
      </c>
      <c r="D100" s="138" t="s">
        <v>34</v>
      </c>
      <c r="E100" s="138" t="s">
        <v>446</v>
      </c>
      <c r="F100" s="138">
        <v>630</v>
      </c>
      <c r="G100" s="138" t="s">
        <v>458</v>
      </c>
      <c r="H100" s="138" t="s">
        <v>448</v>
      </c>
      <c r="I100" s="139" t="s">
        <v>711</v>
      </c>
      <c r="J100" s="139" t="s">
        <v>711</v>
      </c>
      <c r="K100" s="138" t="s">
        <v>460</v>
      </c>
      <c r="L100" s="138" t="s">
        <v>461</v>
      </c>
      <c r="M100" s="138" t="s">
        <v>701</v>
      </c>
      <c r="N100" s="138" t="s">
        <v>454</v>
      </c>
      <c r="O100" s="138" t="s">
        <v>712</v>
      </c>
      <c r="P100" s="138">
        <v>3485757</v>
      </c>
      <c r="Q100" s="138" t="s">
        <v>456</v>
      </c>
    </row>
    <row r="101" spans="1:17">
      <c r="A101" s="138">
        <v>94101503</v>
      </c>
      <c r="B101" s="199" t="s">
        <v>713</v>
      </c>
      <c r="C101" s="138" t="s">
        <v>36</v>
      </c>
      <c r="D101" s="138" t="s">
        <v>36</v>
      </c>
      <c r="E101" s="138" t="s">
        <v>446</v>
      </c>
      <c r="F101" s="138">
        <v>360</v>
      </c>
      <c r="G101" s="138" t="s">
        <v>458</v>
      </c>
      <c r="H101" s="138" t="s">
        <v>448</v>
      </c>
      <c r="I101" s="139" t="s">
        <v>714</v>
      </c>
      <c r="J101" s="139" t="s">
        <v>714</v>
      </c>
      <c r="K101" s="138" t="s">
        <v>460</v>
      </c>
      <c r="L101" s="138" t="s">
        <v>461</v>
      </c>
      <c r="M101" s="138" t="s">
        <v>701</v>
      </c>
      <c r="N101" s="138" t="s">
        <v>454</v>
      </c>
      <c r="O101" s="138" t="s">
        <v>712</v>
      </c>
      <c r="P101" s="138">
        <v>3485757</v>
      </c>
      <c r="Q101" s="138" t="s">
        <v>456</v>
      </c>
    </row>
    <row r="102" spans="1:17">
      <c r="A102" s="138">
        <v>80111508</v>
      </c>
      <c r="B102" s="199" t="s">
        <v>715</v>
      </c>
      <c r="C102" s="138" t="s">
        <v>34</v>
      </c>
      <c r="D102" s="138" t="s">
        <v>34</v>
      </c>
      <c r="E102" s="138" t="s">
        <v>446</v>
      </c>
      <c r="F102" s="138">
        <v>180</v>
      </c>
      <c r="G102" s="138" t="s">
        <v>458</v>
      </c>
      <c r="H102" s="138" t="s">
        <v>448</v>
      </c>
      <c r="I102" s="139" t="s">
        <v>463</v>
      </c>
      <c r="J102" s="139" t="s">
        <v>463</v>
      </c>
      <c r="K102" s="138" t="s">
        <v>460</v>
      </c>
      <c r="L102" s="138" t="s">
        <v>461</v>
      </c>
      <c r="M102" s="138" t="s">
        <v>701</v>
      </c>
      <c r="N102" s="138" t="s">
        <v>454</v>
      </c>
      <c r="O102" s="138" t="s">
        <v>712</v>
      </c>
      <c r="P102" s="138">
        <v>3485757</v>
      </c>
      <c r="Q102" s="138" t="s">
        <v>456</v>
      </c>
    </row>
    <row r="103" spans="1:17">
      <c r="A103" s="138">
        <v>80101504</v>
      </c>
      <c r="B103" s="199" t="s">
        <v>716</v>
      </c>
      <c r="C103" s="138" t="s">
        <v>29</v>
      </c>
      <c r="D103" s="138" t="s">
        <v>29</v>
      </c>
      <c r="E103" s="138" t="s">
        <v>446</v>
      </c>
      <c r="F103" s="138">
        <v>120</v>
      </c>
      <c r="G103" s="138" t="s">
        <v>447</v>
      </c>
      <c r="H103" s="138" t="s">
        <v>448</v>
      </c>
      <c r="I103" s="139" t="s">
        <v>717</v>
      </c>
      <c r="J103" s="139" t="s">
        <v>717</v>
      </c>
      <c r="K103" s="138" t="s">
        <v>460</v>
      </c>
      <c r="L103" s="138" t="s">
        <v>461</v>
      </c>
      <c r="M103" s="138" t="s">
        <v>701</v>
      </c>
      <c r="N103" s="138" t="s">
        <v>454</v>
      </c>
      <c r="O103" s="138" t="s">
        <v>712</v>
      </c>
      <c r="P103" s="138">
        <v>3485757</v>
      </c>
      <c r="Q103" s="138" t="s">
        <v>456</v>
      </c>
    </row>
    <row r="104" spans="1:17">
      <c r="A104" s="138">
        <v>81112201</v>
      </c>
      <c r="B104" s="199" t="s">
        <v>718</v>
      </c>
      <c r="C104" s="138" t="s">
        <v>30</v>
      </c>
      <c r="D104" s="138" t="s">
        <v>30</v>
      </c>
      <c r="E104" s="138" t="s">
        <v>446</v>
      </c>
      <c r="F104" s="138">
        <v>180</v>
      </c>
      <c r="G104" s="138" t="s">
        <v>447</v>
      </c>
      <c r="H104" s="138" t="s">
        <v>448</v>
      </c>
      <c r="I104" s="139" t="s">
        <v>719</v>
      </c>
      <c r="J104" s="139" t="s">
        <v>719</v>
      </c>
      <c r="K104" s="138" t="s">
        <v>460</v>
      </c>
      <c r="L104" s="138" t="s">
        <v>461</v>
      </c>
      <c r="M104" s="138" t="s">
        <v>701</v>
      </c>
      <c r="N104" s="138" t="s">
        <v>454</v>
      </c>
      <c r="O104" s="138" t="s">
        <v>720</v>
      </c>
      <c r="P104" s="138">
        <v>3485757</v>
      </c>
      <c r="Q104" s="138" t="s">
        <v>456</v>
      </c>
    </row>
    <row r="105" spans="1:17">
      <c r="A105" s="138">
        <v>80111504</v>
      </c>
      <c r="B105" s="199" t="s">
        <v>721</v>
      </c>
      <c r="C105" s="138" t="s">
        <v>31</v>
      </c>
      <c r="D105" s="138" t="s">
        <v>31</v>
      </c>
      <c r="E105" s="138" t="s">
        <v>446</v>
      </c>
      <c r="F105" s="138">
        <v>240</v>
      </c>
      <c r="G105" s="138" t="s">
        <v>447</v>
      </c>
      <c r="H105" s="138" t="s">
        <v>448</v>
      </c>
      <c r="I105" s="139" t="s">
        <v>722</v>
      </c>
      <c r="J105" s="139" t="s">
        <v>722</v>
      </c>
      <c r="K105" s="138" t="s">
        <v>460</v>
      </c>
      <c r="L105" s="138" t="s">
        <v>461</v>
      </c>
      <c r="M105" s="138" t="s">
        <v>701</v>
      </c>
      <c r="N105" s="138" t="s">
        <v>454</v>
      </c>
      <c r="O105" s="138" t="s">
        <v>723</v>
      </c>
      <c r="P105" s="138">
        <v>3485757</v>
      </c>
      <c r="Q105" s="138" t="s">
        <v>456</v>
      </c>
    </row>
    <row r="106" spans="1:17">
      <c r="A106" s="138">
        <v>81112201</v>
      </c>
      <c r="B106" s="199" t="s">
        <v>724</v>
      </c>
      <c r="C106" s="138" t="s">
        <v>33</v>
      </c>
      <c r="D106" s="138" t="s">
        <v>33</v>
      </c>
      <c r="E106" s="138" t="s">
        <v>446</v>
      </c>
      <c r="F106" s="138">
        <v>120</v>
      </c>
      <c r="G106" s="138" t="s">
        <v>447</v>
      </c>
      <c r="H106" s="138" t="s">
        <v>448</v>
      </c>
      <c r="I106" s="139" t="s">
        <v>719</v>
      </c>
      <c r="J106" s="139" t="s">
        <v>719</v>
      </c>
      <c r="K106" s="138" t="s">
        <v>460</v>
      </c>
      <c r="L106" s="138" t="s">
        <v>461</v>
      </c>
      <c r="M106" s="138" t="s">
        <v>701</v>
      </c>
      <c r="N106" s="138" t="s">
        <v>454</v>
      </c>
      <c r="O106" s="138" t="s">
        <v>723</v>
      </c>
      <c r="P106" s="138">
        <v>3485757</v>
      </c>
      <c r="Q106" s="138" t="s">
        <v>456</v>
      </c>
    </row>
    <row r="107" spans="1:17">
      <c r="A107" s="138">
        <v>81112501</v>
      </c>
      <c r="B107" s="199" t="s">
        <v>725</v>
      </c>
      <c r="C107" s="138" t="s">
        <v>30</v>
      </c>
      <c r="D107" s="138" t="s">
        <v>30</v>
      </c>
      <c r="E107" s="138" t="s">
        <v>446</v>
      </c>
      <c r="F107" s="138">
        <v>340</v>
      </c>
      <c r="G107" s="138" t="s">
        <v>447</v>
      </c>
      <c r="H107" s="138" t="s">
        <v>448</v>
      </c>
      <c r="I107" s="139" t="s">
        <v>726</v>
      </c>
      <c r="J107" s="139" t="s">
        <v>726</v>
      </c>
      <c r="K107" s="138" t="s">
        <v>460</v>
      </c>
      <c r="L107" s="138" t="s">
        <v>461</v>
      </c>
      <c r="M107" s="138" t="s">
        <v>701</v>
      </c>
      <c r="N107" s="138" t="s">
        <v>454</v>
      </c>
      <c r="O107" s="138" t="s">
        <v>727</v>
      </c>
      <c r="P107" s="138">
        <v>3485757</v>
      </c>
      <c r="Q107" s="138" t="s">
        <v>456</v>
      </c>
    </row>
    <row r="108" spans="1:17">
      <c r="A108" s="138">
        <v>80101508</v>
      </c>
      <c r="B108" s="199" t="s">
        <v>728</v>
      </c>
      <c r="C108" s="138" t="s">
        <v>30</v>
      </c>
      <c r="D108" s="138" t="s">
        <v>30</v>
      </c>
      <c r="E108" s="138" t="s">
        <v>446</v>
      </c>
      <c r="F108" s="138">
        <v>240</v>
      </c>
      <c r="G108" s="138" t="s">
        <v>447</v>
      </c>
      <c r="H108" s="138" t="s">
        <v>448</v>
      </c>
      <c r="I108" s="139" t="s">
        <v>652</v>
      </c>
      <c r="J108" s="139" t="s">
        <v>652</v>
      </c>
      <c r="K108" s="138" t="s">
        <v>460</v>
      </c>
      <c r="L108" s="138" t="s">
        <v>461</v>
      </c>
      <c r="M108" s="138" t="s">
        <v>701</v>
      </c>
      <c r="N108" s="138" t="s">
        <v>454</v>
      </c>
      <c r="O108" s="138" t="s">
        <v>720</v>
      </c>
      <c r="P108" s="138">
        <v>3485757</v>
      </c>
      <c r="Q108" s="138" t="s">
        <v>456</v>
      </c>
    </row>
    <row r="109" spans="1:17">
      <c r="A109" s="138">
        <v>81161801</v>
      </c>
      <c r="B109" s="199" t="s">
        <v>729</v>
      </c>
      <c r="C109" s="138" t="s">
        <v>33</v>
      </c>
      <c r="D109" s="138" t="s">
        <v>33</v>
      </c>
      <c r="E109" s="138" t="s">
        <v>446</v>
      </c>
      <c r="F109" s="138">
        <v>180</v>
      </c>
      <c r="G109" s="138" t="s">
        <v>447</v>
      </c>
      <c r="H109" s="138" t="s">
        <v>448</v>
      </c>
      <c r="I109" s="139" t="s">
        <v>730</v>
      </c>
      <c r="J109" s="139" t="s">
        <v>730</v>
      </c>
      <c r="K109" s="138" t="s">
        <v>460</v>
      </c>
      <c r="L109" s="138" t="s">
        <v>461</v>
      </c>
      <c r="M109" s="138" t="s">
        <v>701</v>
      </c>
      <c r="N109" s="138" t="s">
        <v>454</v>
      </c>
      <c r="O109" s="138" t="s">
        <v>731</v>
      </c>
      <c r="P109" s="138">
        <v>3485757</v>
      </c>
      <c r="Q109" s="138" t="s">
        <v>456</v>
      </c>
    </row>
    <row r="110" spans="1:17">
      <c r="A110" s="138">
        <v>81161801</v>
      </c>
      <c r="B110" s="199" t="s">
        <v>732</v>
      </c>
      <c r="C110" s="138" t="s">
        <v>28</v>
      </c>
      <c r="D110" s="138" t="s">
        <v>28</v>
      </c>
      <c r="E110" s="138" t="s">
        <v>446</v>
      </c>
      <c r="F110" s="138">
        <v>240</v>
      </c>
      <c r="G110" s="138" t="s">
        <v>472</v>
      </c>
      <c r="H110" s="138" t="s">
        <v>448</v>
      </c>
      <c r="I110" s="139" t="s">
        <v>648</v>
      </c>
      <c r="J110" s="139" t="s">
        <v>648</v>
      </c>
      <c r="K110" s="138" t="s">
        <v>460</v>
      </c>
      <c r="L110" s="138" t="s">
        <v>461</v>
      </c>
      <c r="M110" s="138" t="s">
        <v>701</v>
      </c>
      <c r="N110" s="138" t="s">
        <v>454</v>
      </c>
      <c r="O110" s="138" t="s">
        <v>723</v>
      </c>
      <c r="P110" s="138">
        <v>3485757</v>
      </c>
      <c r="Q110" s="138" t="s">
        <v>456</v>
      </c>
    </row>
    <row r="111" spans="1:17">
      <c r="A111" s="138">
        <v>80101507</v>
      </c>
      <c r="B111" s="199" t="s">
        <v>733</v>
      </c>
      <c r="C111" s="138" t="s">
        <v>28</v>
      </c>
      <c r="D111" s="138" t="s">
        <v>28</v>
      </c>
      <c r="E111" s="138" t="s">
        <v>446</v>
      </c>
      <c r="F111" s="138">
        <v>180</v>
      </c>
      <c r="G111" s="138" t="s">
        <v>472</v>
      </c>
      <c r="H111" s="138" t="s">
        <v>448</v>
      </c>
      <c r="I111" s="139" t="s">
        <v>648</v>
      </c>
      <c r="J111" s="139" t="s">
        <v>648</v>
      </c>
      <c r="K111" s="138" t="s">
        <v>460</v>
      </c>
      <c r="L111" s="138" t="s">
        <v>461</v>
      </c>
      <c r="M111" s="138" t="s">
        <v>701</v>
      </c>
      <c r="N111" s="138" t="s">
        <v>454</v>
      </c>
      <c r="O111" s="138" t="s">
        <v>723</v>
      </c>
      <c r="P111" s="138">
        <v>3485757</v>
      </c>
      <c r="Q111" s="138" t="s">
        <v>456</v>
      </c>
    </row>
    <row r="112" spans="1:17">
      <c r="A112" s="138">
        <v>81112000</v>
      </c>
      <c r="B112" s="199" t="s">
        <v>734</v>
      </c>
      <c r="C112" s="138" t="s">
        <v>33</v>
      </c>
      <c r="D112" s="138" t="s">
        <v>33</v>
      </c>
      <c r="E112" s="138" t="s">
        <v>446</v>
      </c>
      <c r="F112" s="138">
        <v>180</v>
      </c>
      <c r="G112" s="138" t="s">
        <v>447</v>
      </c>
      <c r="H112" s="138" t="s">
        <v>448</v>
      </c>
      <c r="I112" s="139" t="s">
        <v>735</v>
      </c>
      <c r="J112" s="139" t="s">
        <v>735</v>
      </c>
      <c r="K112" s="138" t="s">
        <v>460</v>
      </c>
      <c r="L112" s="138" t="s">
        <v>461</v>
      </c>
      <c r="M112" s="138" t="s">
        <v>701</v>
      </c>
      <c r="N112" s="138" t="s">
        <v>454</v>
      </c>
      <c r="O112" s="138" t="s">
        <v>736</v>
      </c>
      <c r="P112" s="138">
        <v>3485757</v>
      </c>
      <c r="Q112" s="138" t="s">
        <v>456</v>
      </c>
    </row>
    <row r="113" spans="1:17" ht="25.9">
      <c r="A113" s="138">
        <v>80101510</v>
      </c>
      <c r="B113" s="199" t="s">
        <v>737</v>
      </c>
      <c r="C113" s="138" t="s">
        <v>30</v>
      </c>
      <c r="D113" s="138" t="s">
        <v>30</v>
      </c>
      <c r="E113" s="138" t="s">
        <v>446</v>
      </c>
      <c r="F113" s="138">
        <v>365</v>
      </c>
      <c r="G113" s="138" t="s">
        <v>447</v>
      </c>
      <c r="H113" s="138" t="s">
        <v>448</v>
      </c>
      <c r="I113" s="139" t="s">
        <v>717</v>
      </c>
      <c r="J113" s="139" t="s">
        <v>717</v>
      </c>
      <c r="K113" s="138" t="s">
        <v>460</v>
      </c>
      <c r="L113" s="138" t="s">
        <v>461</v>
      </c>
      <c r="M113" s="138" t="s">
        <v>453</v>
      </c>
      <c r="N113" s="138" t="s">
        <v>454</v>
      </c>
      <c r="O113" s="138" t="s">
        <v>478</v>
      </c>
      <c r="P113" s="138">
        <v>3485757</v>
      </c>
      <c r="Q113" s="138" t="s">
        <v>456</v>
      </c>
    </row>
    <row r="114" spans="1:17">
      <c r="A114" s="138">
        <v>82101800</v>
      </c>
      <c r="B114" s="199" t="s">
        <v>738</v>
      </c>
      <c r="C114" s="138" t="s">
        <v>28</v>
      </c>
      <c r="D114" s="138" t="s">
        <v>28</v>
      </c>
      <c r="E114" s="138" t="s">
        <v>446</v>
      </c>
      <c r="F114" s="138">
        <v>365</v>
      </c>
      <c r="G114" s="138" t="s">
        <v>472</v>
      </c>
      <c r="H114" s="138" t="s">
        <v>448</v>
      </c>
      <c r="I114" s="139" t="s">
        <v>739</v>
      </c>
      <c r="J114" s="139" t="s">
        <v>739</v>
      </c>
      <c r="K114" s="138" t="s">
        <v>460</v>
      </c>
      <c r="L114" s="138" t="s">
        <v>461</v>
      </c>
      <c r="M114" s="138" t="s">
        <v>740</v>
      </c>
      <c r="N114" s="138" t="s">
        <v>454</v>
      </c>
      <c r="O114" s="138" t="s">
        <v>741</v>
      </c>
      <c r="P114" s="138">
        <v>3485757</v>
      </c>
      <c r="Q114" s="138" t="s">
        <v>456</v>
      </c>
    </row>
    <row r="115" spans="1:17">
      <c r="A115" s="138">
        <v>82101600</v>
      </c>
      <c r="B115" s="199" t="s">
        <v>742</v>
      </c>
      <c r="C115" s="138" t="s">
        <v>28</v>
      </c>
      <c r="D115" s="138" t="s">
        <v>28</v>
      </c>
      <c r="E115" s="138" t="s">
        <v>446</v>
      </c>
      <c r="F115" s="138">
        <v>45</v>
      </c>
      <c r="G115" s="138" t="s">
        <v>458</v>
      </c>
      <c r="H115" s="138" t="s">
        <v>448</v>
      </c>
      <c r="I115" s="139" t="s">
        <v>463</v>
      </c>
      <c r="J115" s="139" t="s">
        <v>463</v>
      </c>
      <c r="K115" s="138" t="s">
        <v>460</v>
      </c>
      <c r="L115" s="138" t="s">
        <v>461</v>
      </c>
      <c r="M115" s="138" t="s">
        <v>740</v>
      </c>
      <c r="N115" s="138" t="s">
        <v>454</v>
      </c>
      <c r="O115" s="138" t="s">
        <v>741</v>
      </c>
      <c r="P115" s="138">
        <v>3485757</v>
      </c>
      <c r="Q115" s="138" t="s">
        <v>456</v>
      </c>
    </row>
    <row r="116" spans="1:17">
      <c r="A116" s="138">
        <v>82101900</v>
      </c>
      <c r="B116" s="199" t="s">
        <v>743</v>
      </c>
      <c r="C116" s="138" t="s">
        <v>33</v>
      </c>
      <c r="D116" s="138" t="s">
        <v>33</v>
      </c>
      <c r="E116" s="138" t="s">
        <v>446</v>
      </c>
      <c r="F116" s="138">
        <v>365</v>
      </c>
      <c r="G116" s="138" t="s">
        <v>472</v>
      </c>
      <c r="H116" s="138" t="s">
        <v>448</v>
      </c>
      <c r="I116" s="139" t="s">
        <v>744</v>
      </c>
      <c r="J116" s="139" t="s">
        <v>744</v>
      </c>
      <c r="K116" s="138" t="s">
        <v>460</v>
      </c>
      <c r="L116" s="138" t="s">
        <v>461</v>
      </c>
      <c r="M116" s="138" t="s">
        <v>740</v>
      </c>
      <c r="N116" s="138" t="s">
        <v>454</v>
      </c>
      <c r="O116" s="138" t="s">
        <v>741</v>
      </c>
      <c r="P116" s="138">
        <v>3485757</v>
      </c>
      <c r="Q116" s="138" t="s">
        <v>456</v>
      </c>
    </row>
    <row r="117" spans="1:17">
      <c r="A117" s="138">
        <v>80141600</v>
      </c>
      <c r="B117" s="199" t="s">
        <v>745</v>
      </c>
      <c r="C117" s="138" t="s">
        <v>29</v>
      </c>
      <c r="D117" s="138" t="s">
        <v>29</v>
      </c>
      <c r="E117" s="138" t="s">
        <v>446</v>
      </c>
      <c r="F117" s="138">
        <v>365</v>
      </c>
      <c r="G117" s="138" t="s">
        <v>447</v>
      </c>
      <c r="H117" s="138" t="s">
        <v>448</v>
      </c>
      <c r="I117" s="139" t="s">
        <v>746</v>
      </c>
      <c r="J117" s="139" t="s">
        <v>746</v>
      </c>
      <c r="K117" s="138" t="s">
        <v>460</v>
      </c>
      <c r="L117" s="138" t="s">
        <v>461</v>
      </c>
      <c r="M117" s="138" t="s">
        <v>740</v>
      </c>
      <c r="N117" s="138" t="s">
        <v>454</v>
      </c>
      <c r="O117" s="138" t="s">
        <v>741</v>
      </c>
      <c r="P117" s="138">
        <v>3485757</v>
      </c>
      <c r="Q117" s="138" t="s">
        <v>456</v>
      </c>
    </row>
    <row r="118" spans="1:17" ht="51">
      <c r="A118" s="138">
        <v>43232107</v>
      </c>
      <c r="B118" s="199" t="s">
        <v>747</v>
      </c>
      <c r="C118" s="138" t="s">
        <v>28</v>
      </c>
      <c r="D118" s="138" t="s">
        <v>28</v>
      </c>
      <c r="E118" s="138" t="s">
        <v>446</v>
      </c>
      <c r="F118" s="138">
        <v>365</v>
      </c>
      <c r="G118" s="138" t="s">
        <v>458</v>
      </c>
      <c r="H118" s="138" t="s">
        <v>448</v>
      </c>
      <c r="I118" s="139" t="s">
        <v>748</v>
      </c>
      <c r="J118" s="139" t="s">
        <v>748</v>
      </c>
      <c r="K118" s="138" t="s">
        <v>460</v>
      </c>
      <c r="L118" s="138" t="s">
        <v>461</v>
      </c>
      <c r="M118" s="138" t="s">
        <v>740</v>
      </c>
      <c r="N118" s="138" t="s">
        <v>454</v>
      </c>
      <c r="O118" s="138" t="s">
        <v>749</v>
      </c>
      <c r="P118" s="138">
        <v>3485757</v>
      </c>
      <c r="Q118" s="138" t="s">
        <v>456</v>
      </c>
    </row>
    <row r="119" spans="1:17" ht="25.9">
      <c r="A119" s="138">
        <v>80141605</v>
      </c>
      <c r="B119" s="199" t="s">
        <v>750</v>
      </c>
      <c r="C119" s="138" t="s">
        <v>34</v>
      </c>
      <c r="D119" s="138" t="s">
        <v>34</v>
      </c>
      <c r="E119" s="138" t="s">
        <v>446</v>
      </c>
      <c r="F119" s="138">
        <v>45</v>
      </c>
      <c r="G119" s="138" t="s">
        <v>458</v>
      </c>
      <c r="H119" s="138" t="s">
        <v>448</v>
      </c>
      <c r="I119" s="139" t="s">
        <v>689</v>
      </c>
      <c r="J119" s="139" t="s">
        <v>689</v>
      </c>
      <c r="K119" s="138" t="s">
        <v>460</v>
      </c>
      <c r="L119" s="138" t="s">
        <v>461</v>
      </c>
      <c r="M119" s="138" t="s">
        <v>740</v>
      </c>
      <c r="N119" s="138" t="s">
        <v>454</v>
      </c>
      <c r="O119" s="138" t="s">
        <v>751</v>
      </c>
      <c r="P119" s="138">
        <v>3485757</v>
      </c>
      <c r="Q119" s="138" t="s">
        <v>456</v>
      </c>
    </row>
    <row r="120" spans="1:17">
      <c r="A120" s="138">
        <v>80151503</v>
      </c>
      <c r="B120" s="199" t="s">
        <v>752</v>
      </c>
      <c r="C120" s="138" t="s">
        <v>33</v>
      </c>
      <c r="D120" s="138" t="s">
        <v>33</v>
      </c>
      <c r="E120" s="138" t="s">
        <v>446</v>
      </c>
      <c r="F120" s="138">
        <v>200</v>
      </c>
      <c r="G120" s="138" t="s">
        <v>458</v>
      </c>
      <c r="H120" s="138" t="s">
        <v>448</v>
      </c>
      <c r="I120" s="139" t="s">
        <v>753</v>
      </c>
      <c r="J120" s="139" t="s">
        <v>753</v>
      </c>
      <c r="K120" s="138" t="s">
        <v>460</v>
      </c>
      <c r="L120" s="138" t="s">
        <v>461</v>
      </c>
      <c r="M120" s="138" t="s">
        <v>740</v>
      </c>
      <c r="N120" s="138" t="s">
        <v>454</v>
      </c>
      <c r="O120" s="138" t="s">
        <v>754</v>
      </c>
      <c r="P120" s="138">
        <v>3485757</v>
      </c>
      <c r="Q120" s="138" t="s">
        <v>456</v>
      </c>
    </row>
    <row r="121" spans="1:17">
      <c r="A121" s="138">
        <v>80151504</v>
      </c>
      <c r="B121" s="199" t="s">
        <v>755</v>
      </c>
      <c r="C121" s="138" t="s">
        <v>34</v>
      </c>
      <c r="D121" s="138" t="s">
        <v>34</v>
      </c>
      <c r="E121" s="138" t="s">
        <v>446</v>
      </c>
      <c r="F121" s="138">
        <v>365</v>
      </c>
      <c r="G121" s="138" t="s">
        <v>447</v>
      </c>
      <c r="H121" s="138" t="s">
        <v>448</v>
      </c>
      <c r="I121" s="139" t="s">
        <v>756</v>
      </c>
      <c r="J121" s="139" t="s">
        <v>756</v>
      </c>
      <c r="K121" s="138" t="s">
        <v>460</v>
      </c>
      <c r="L121" s="138" t="s">
        <v>461</v>
      </c>
      <c r="M121" s="138" t="s">
        <v>740</v>
      </c>
      <c r="N121" s="138" t="s">
        <v>454</v>
      </c>
      <c r="O121" s="138" t="s">
        <v>754</v>
      </c>
      <c r="P121" s="138">
        <v>3485757</v>
      </c>
      <c r="Q121" s="138" t="s">
        <v>456</v>
      </c>
    </row>
    <row r="122" spans="1:17" ht="126.6">
      <c r="A122" s="138">
        <v>86101705</v>
      </c>
      <c r="B122" s="199" t="s">
        <v>757</v>
      </c>
      <c r="C122" s="138" t="s">
        <v>38</v>
      </c>
      <c r="D122" s="138" t="s">
        <v>38</v>
      </c>
      <c r="E122" s="138" t="s">
        <v>446</v>
      </c>
      <c r="F122" s="138">
        <v>360</v>
      </c>
      <c r="G122" s="138" t="s">
        <v>458</v>
      </c>
      <c r="H122" s="138" t="s">
        <v>448</v>
      </c>
      <c r="I122" s="139" t="s">
        <v>758</v>
      </c>
      <c r="J122" s="139" t="s">
        <v>758</v>
      </c>
      <c r="K122" s="138" t="s">
        <v>460</v>
      </c>
      <c r="L122" s="138" t="s">
        <v>461</v>
      </c>
      <c r="M122" s="138" t="s">
        <v>740</v>
      </c>
      <c r="N122" s="138" t="s">
        <v>454</v>
      </c>
      <c r="O122" s="138" t="s">
        <v>759</v>
      </c>
      <c r="P122" s="138">
        <v>3485757</v>
      </c>
      <c r="Q122" s="138" t="s">
        <v>456</v>
      </c>
    </row>
    <row r="123" spans="1:17" ht="51">
      <c r="A123" s="138">
        <v>43232309</v>
      </c>
      <c r="B123" s="199" t="s">
        <v>760</v>
      </c>
      <c r="C123" s="138" t="s">
        <v>36</v>
      </c>
      <c r="D123" s="138" t="s">
        <v>36</v>
      </c>
      <c r="E123" s="138" t="s">
        <v>446</v>
      </c>
      <c r="F123" s="138">
        <v>360</v>
      </c>
      <c r="G123" s="138" t="s">
        <v>458</v>
      </c>
      <c r="H123" s="138" t="s">
        <v>448</v>
      </c>
      <c r="I123" s="139" t="s">
        <v>761</v>
      </c>
      <c r="J123" s="139" t="s">
        <v>762</v>
      </c>
      <c r="K123" s="138" t="s">
        <v>451</v>
      </c>
      <c r="L123" s="138" t="s">
        <v>452</v>
      </c>
      <c r="M123" s="138" t="s">
        <v>740</v>
      </c>
      <c r="N123" s="138" t="s">
        <v>454</v>
      </c>
      <c r="O123" s="138" t="s">
        <v>759</v>
      </c>
      <c r="P123" s="138">
        <v>3485757</v>
      </c>
      <c r="Q123" s="138" t="s">
        <v>456</v>
      </c>
    </row>
    <row r="124" spans="1:17" ht="126.6">
      <c r="A124" s="138">
        <v>84121806</v>
      </c>
      <c r="B124" s="199" t="s">
        <v>763</v>
      </c>
      <c r="C124" s="138" t="s">
        <v>38</v>
      </c>
      <c r="D124" s="138" t="s">
        <v>38</v>
      </c>
      <c r="E124" s="138" t="s">
        <v>446</v>
      </c>
      <c r="F124" s="138">
        <v>360</v>
      </c>
      <c r="G124" s="138" t="s">
        <v>458</v>
      </c>
      <c r="H124" s="138" t="s">
        <v>448</v>
      </c>
      <c r="I124" s="139" t="s">
        <v>764</v>
      </c>
      <c r="J124" s="139" t="s">
        <v>764</v>
      </c>
      <c r="K124" s="138" t="s">
        <v>460</v>
      </c>
      <c r="L124" s="138" t="s">
        <v>461</v>
      </c>
      <c r="M124" s="138" t="s">
        <v>740</v>
      </c>
      <c r="N124" s="138" t="s">
        <v>454</v>
      </c>
      <c r="O124" s="138" t="s">
        <v>759</v>
      </c>
      <c r="P124" s="138">
        <v>3485757</v>
      </c>
      <c r="Q124" s="138" t="s">
        <v>456</v>
      </c>
    </row>
    <row r="125" spans="1:17" ht="51">
      <c r="A125" s="138">
        <v>86121700</v>
      </c>
      <c r="B125" s="199" t="s">
        <v>765</v>
      </c>
      <c r="C125" s="138" t="s">
        <v>29</v>
      </c>
      <c r="D125" s="138" t="s">
        <v>29</v>
      </c>
      <c r="E125" s="138" t="s">
        <v>446</v>
      </c>
      <c r="F125" s="138">
        <v>120</v>
      </c>
      <c r="G125" s="138" t="s">
        <v>447</v>
      </c>
      <c r="H125" s="138" t="s">
        <v>448</v>
      </c>
      <c r="I125" s="139" t="s">
        <v>766</v>
      </c>
      <c r="J125" s="139" t="s">
        <v>766</v>
      </c>
      <c r="K125" s="138" t="s">
        <v>460</v>
      </c>
      <c r="L125" s="138" t="s">
        <v>461</v>
      </c>
      <c r="M125" s="138" t="s">
        <v>740</v>
      </c>
      <c r="N125" s="138" t="s">
        <v>454</v>
      </c>
      <c r="O125" s="138" t="s">
        <v>759</v>
      </c>
      <c r="P125" s="138">
        <v>3485757</v>
      </c>
      <c r="Q125" s="138" t="s">
        <v>456</v>
      </c>
    </row>
    <row r="126" spans="1:17">
      <c r="A126" s="138">
        <v>72101511</v>
      </c>
      <c r="B126" s="199" t="s">
        <v>767</v>
      </c>
      <c r="C126" s="138" t="s">
        <v>28</v>
      </c>
      <c r="D126" s="138" t="s">
        <v>28</v>
      </c>
      <c r="E126" s="138" t="s">
        <v>446</v>
      </c>
      <c r="F126" s="138">
        <v>365</v>
      </c>
      <c r="G126" s="138" t="s">
        <v>458</v>
      </c>
      <c r="H126" s="138" t="s">
        <v>448</v>
      </c>
      <c r="I126" s="139" t="s">
        <v>768</v>
      </c>
      <c r="J126" s="139" t="s">
        <v>768</v>
      </c>
      <c r="K126" s="138" t="s">
        <v>460</v>
      </c>
      <c r="L126" s="138" t="s">
        <v>461</v>
      </c>
      <c r="M126" s="138" t="s">
        <v>740</v>
      </c>
      <c r="N126" s="138" t="s">
        <v>769</v>
      </c>
      <c r="O126" s="138" t="s">
        <v>770</v>
      </c>
      <c r="P126" s="138">
        <v>3485757</v>
      </c>
      <c r="Q126" s="138" t="s">
        <v>456</v>
      </c>
    </row>
    <row r="127" spans="1:17" ht="25.9">
      <c r="A127" s="138">
        <v>72101511</v>
      </c>
      <c r="B127" s="199" t="s">
        <v>771</v>
      </c>
      <c r="C127" s="138" t="s">
        <v>28</v>
      </c>
      <c r="D127" s="138" t="s">
        <v>28</v>
      </c>
      <c r="E127" s="138" t="s">
        <v>446</v>
      </c>
      <c r="F127" s="138">
        <v>350</v>
      </c>
      <c r="G127" s="138" t="s">
        <v>458</v>
      </c>
      <c r="H127" s="138" t="s">
        <v>448</v>
      </c>
      <c r="I127" s="139" t="s">
        <v>772</v>
      </c>
      <c r="J127" s="139" t="s">
        <v>772</v>
      </c>
      <c r="K127" s="138" t="s">
        <v>460</v>
      </c>
      <c r="L127" s="138" t="s">
        <v>461</v>
      </c>
      <c r="M127" s="138" t="s">
        <v>740</v>
      </c>
      <c r="N127" s="138" t="s">
        <v>773</v>
      </c>
      <c r="O127" s="138" t="s">
        <v>774</v>
      </c>
      <c r="P127" s="138">
        <v>3485757</v>
      </c>
      <c r="Q127" s="138" t="s">
        <v>456</v>
      </c>
    </row>
    <row r="128" spans="1:17" ht="25.9">
      <c r="A128" s="138">
        <v>73152108</v>
      </c>
      <c r="B128" s="199" t="s">
        <v>775</v>
      </c>
      <c r="C128" s="138" t="s">
        <v>28</v>
      </c>
      <c r="D128" s="138" t="s">
        <v>28</v>
      </c>
      <c r="E128" s="138" t="s">
        <v>446</v>
      </c>
      <c r="F128" s="138">
        <v>350</v>
      </c>
      <c r="G128" s="138" t="s">
        <v>458</v>
      </c>
      <c r="H128" s="138" t="s">
        <v>448</v>
      </c>
      <c r="I128" s="139" t="s">
        <v>776</v>
      </c>
      <c r="J128" s="139" t="s">
        <v>776</v>
      </c>
      <c r="K128" s="138" t="s">
        <v>460</v>
      </c>
      <c r="L128" s="138" t="s">
        <v>461</v>
      </c>
      <c r="M128" s="138" t="s">
        <v>740</v>
      </c>
      <c r="N128" s="138" t="s">
        <v>773</v>
      </c>
      <c r="O128" s="138" t="s">
        <v>774</v>
      </c>
      <c r="P128" s="138">
        <v>3485757</v>
      </c>
      <c r="Q128" s="138" t="s">
        <v>456</v>
      </c>
    </row>
    <row r="129" spans="1:17">
      <c r="A129" s="138">
        <v>80131502</v>
      </c>
      <c r="B129" s="199" t="s">
        <v>777</v>
      </c>
      <c r="C129" s="138" t="s">
        <v>35</v>
      </c>
      <c r="D129" s="138" t="s">
        <v>35</v>
      </c>
      <c r="E129" s="138" t="s">
        <v>446</v>
      </c>
      <c r="F129" s="138">
        <v>365</v>
      </c>
      <c r="G129" s="138" t="s">
        <v>458</v>
      </c>
      <c r="H129" s="138" t="s">
        <v>448</v>
      </c>
      <c r="I129" s="139" t="s">
        <v>778</v>
      </c>
      <c r="J129" s="139" t="s">
        <v>779</v>
      </c>
      <c r="K129" s="138" t="s">
        <v>451</v>
      </c>
      <c r="L129" s="138" t="s">
        <v>452</v>
      </c>
      <c r="M129" s="138" t="s">
        <v>740</v>
      </c>
      <c r="N129" s="138" t="s">
        <v>780</v>
      </c>
      <c r="O129" s="138" t="s">
        <v>781</v>
      </c>
      <c r="P129" s="138">
        <v>3485757</v>
      </c>
      <c r="Q129" s="138" t="s">
        <v>456</v>
      </c>
    </row>
    <row r="130" spans="1:17">
      <c r="A130" s="138">
        <v>72101511</v>
      </c>
      <c r="B130" s="199" t="s">
        <v>782</v>
      </c>
      <c r="C130" s="138" t="s">
        <v>28</v>
      </c>
      <c r="D130" s="138" t="s">
        <v>28</v>
      </c>
      <c r="E130" s="138" t="s">
        <v>446</v>
      </c>
      <c r="F130" s="138">
        <v>365</v>
      </c>
      <c r="G130" s="138" t="s">
        <v>458</v>
      </c>
      <c r="H130" s="138" t="s">
        <v>448</v>
      </c>
      <c r="I130" s="139" t="s">
        <v>783</v>
      </c>
      <c r="J130" s="139" t="s">
        <v>784</v>
      </c>
      <c r="K130" s="138" t="s">
        <v>460</v>
      </c>
      <c r="L130" s="138" t="s">
        <v>461</v>
      </c>
      <c r="M130" s="138" t="s">
        <v>740</v>
      </c>
      <c r="N130" s="138" t="s">
        <v>780</v>
      </c>
      <c r="O130" s="138" t="s">
        <v>781</v>
      </c>
      <c r="P130" s="138">
        <v>3485757</v>
      </c>
      <c r="Q130" s="138" t="s">
        <v>456</v>
      </c>
    </row>
    <row r="131" spans="1:17">
      <c r="A131" s="138">
        <v>80161801</v>
      </c>
      <c r="B131" s="199" t="s">
        <v>785</v>
      </c>
      <c r="C131" s="138" t="s">
        <v>28</v>
      </c>
      <c r="D131" s="138" t="s">
        <v>28</v>
      </c>
      <c r="E131" s="138" t="s">
        <v>446</v>
      </c>
      <c r="F131" s="138">
        <v>365</v>
      </c>
      <c r="G131" s="138" t="s">
        <v>458</v>
      </c>
      <c r="H131" s="138" t="s">
        <v>448</v>
      </c>
      <c r="I131" s="139" t="s">
        <v>786</v>
      </c>
      <c r="J131" s="139" t="s">
        <v>786</v>
      </c>
      <c r="K131" s="138" t="s">
        <v>460</v>
      </c>
      <c r="L131" s="138" t="s">
        <v>461</v>
      </c>
      <c r="M131" s="138" t="s">
        <v>740</v>
      </c>
      <c r="N131" s="138" t="s">
        <v>780</v>
      </c>
      <c r="O131" s="138" t="s">
        <v>781</v>
      </c>
      <c r="P131" s="138">
        <v>3485757</v>
      </c>
      <c r="Q131" s="138" t="s">
        <v>456</v>
      </c>
    </row>
    <row r="132" spans="1:17">
      <c r="A132" s="138">
        <v>52131604</v>
      </c>
      <c r="B132" s="199" t="s">
        <v>787</v>
      </c>
      <c r="C132" s="138" t="s">
        <v>28</v>
      </c>
      <c r="D132" s="138" t="s">
        <v>28</v>
      </c>
      <c r="E132" s="138" t="s">
        <v>446</v>
      </c>
      <c r="F132" s="138">
        <v>365</v>
      </c>
      <c r="G132" s="138" t="s">
        <v>458</v>
      </c>
      <c r="H132" s="138" t="s">
        <v>448</v>
      </c>
      <c r="I132" s="139" t="s">
        <v>788</v>
      </c>
      <c r="J132" s="139" t="s">
        <v>789</v>
      </c>
      <c r="K132" s="138" t="s">
        <v>460</v>
      </c>
      <c r="L132" s="138" t="s">
        <v>461</v>
      </c>
      <c r="M132" s="138" t="s">
        <v>740</v>
      </c>
      <c r="N132" s="138" t="s">
        <v>790</v>
      </c>
      <c r="O132" s="138" t="s">
        <v>791</v>
      </c>
      <c r="P132" s="138">
        <v>3485757</v>
      </c>
      <c r="Q132" s="138" t="s">
        <v>456</v>
      </c>
    </row>
    <row r="133" spans="1:17">
      <c r="A133" s="138">
        <v>31201513</v>
      </c>
      <c r="B133" s="199" t="s">
        <v>792</v>
      </c>
      <c r="C133" s="138" t="s">
        <v>28</v>
      </c>
      <c r="D133" s="138" t="s">
        <v>28</v>
      </c>
      <c r="E133" s="138" t="s">
        <v>446</v>
      </c>
      <c r="F133" s="138">
        <v>365</v>
      </c>
      <c r="G133" s="138" t="s">
        <v>458</v>
      </c>
      <c r="H133" s="138" t="s">
        <v>448</v>
      </c>
      <c r="I133" s="139" t="s">
        <v>793</v>
      </c>
      <c r="J133" s="139" t="s">
        <v>794</v>
      </c>
      <c r="K133" s="138" t="s">
        <v>460</v>
      </c>
      <c r="L133" s="138" t="s">
        <v>461</v>
      </c>
      <c r="M133" s="138" t="s">
        <v>740</v>
      </c>
      <c r="N133" s="138" t="s">
        <v>790</v>
      </c>
      <c r="O133" s="138" t="s">
        <v>791</v>
      </c>
      <c r="P133" s="138">
        <v>3485757</v>
      </c>
      <c r="Q133" s="138" t="s">
        <v>456</v>
      </c>
    </row>
    <row r="134" spans="1:17" ht="25.9">
      <c r="A134" s="138">
        <v>80101510</v>
      </c>
      <c r="B134" s="199" t="s">
        <v>795</v>
      </c>
      <c r="C134" s="138" t="s">
        <v>28</v>
      </c>
      <c r="D134" s="138" t="s">
        <v>28</v>
      </c>
      <c r="E134" s="138" t="s">
        <v>446</v>
      </c>
      <c r="F134" s="138">
        <v>362</v>
      </c>
      <c r="G134" s="138" t="s">
        <v>458</v>
      </c>
      <c r="H134" s="138" t="s">
        <v>448</v>
      </c>
      <c r="I134" s="139" t="s">
        <v>796</v>
      </c>
      <c r="J134" s="139" t="s">
        <v>796</v>
      </c>
      <c r="K134" s="138" t="s">
        <v>460</v>
      </c>
      <c r="L134" s="138" t="s">
        <v>461</v>
      </c>
      <c r="M134" s="138" t="s">
        <v>740</v>
      </c>
      <c r="N134" s="138" t="s">
        <v>797</v>
      </c>
      <c r="O134" s="138" t="s">
        <v>798</v>
      </c>
      <c r="P134" s="138">
        <v>3485757</v>
      </c>
      <c r="Q134" s="138" t="s">
        <v>456</v>
      </c>
    </row>
    <row r="135" spans="1:17" ht="25.9">
      <c r="A135" s="138">
        <v>72151207</v>
      </c>
      <c r="B135" s="199" t="s">
        <v>799</v>
      </c>
      <c r="C135" s="138" t="s">
        <v>28</v>
      </c>
      <c r="D135" s="138" t="s">
        <v>28</v>
      </c>
      <c r="E135" s="138" t="s">
        <v>446</v>
      </c>
      <c r="F135" s="138">
        <v>362</v>
      </c>
      <c r="G135" s="138" t="s">
        <v>458</v>
      </c>
      <c r="H135" s="138" t="s">
        <v>448</v>
      </c>
      <c r="I135" s="139" t="s">
        <v>800</v>
      </c>
      <c r="J135" s="139" t="s">
        <v>800</v>
      </c>
      <c r="K135" s="138" t="s">
        <v>460</v>
      </c>
      <c r="L135" s="138" t="s">
        <v>461</v>
      </c>
      <c r="M135" s="138" t="s">
        <v>740</v>
      </c>
      <c r="N135" s="138" t="s">
        <v>797</v>
      </c>
      <c r="O135" s="138" t="s">
        <v>801</v>
      </c>
      <c r="P135" s="138">
        <v>3485757</v>
      </c>
      <c r="Q135" s="138" t="s">
        <v>456</v>
      </c>
    </row>
    <row r="136" spans="1:17">
      <c r="A136" s="138">
        <v>72101511</v>
      </c>
      <c r="B136" s="199" t="s">
        <v>802</v>
      </c>
      <c r="C136" s="138" t="s">
        <v>28</v>
      </c>
      <c r="D136" s="138" t="s">
        <v>28</v>
      </c>
      <c r="E136" s="138" t="s">
        <v>446</v>
      </c>
      <c r="F136" s="138">
        <v>330</v>
      </c>
      <c r="G136" s="138" t="s">
        <v>458</v>
      </c>
      <c r="H136" s="138" t="s">
        <v>448</v>
      </c>
      <c r="I136" s="139" t="s">
        <v>803</v>
      </c>
      <c r="J136" s="139" t="s">
        <v>803</v>
      </c>
      <c r="K136" s="138" t="s">
        <v>460</v>
      </c>
      <c r="L136" s="138" t="s">
        <v>461</v>
      </c>
      <c r="M136" s="138" t="s">
        <v>740</v>
      </c>
      <c r="N136" s="138" t="s">
        <v>804</v>
      </c>
      <c r="O136" s="138" t="s">
        <v>805</v>
      </c>
      <c r="P136" s="138">
        <v>3485757</v>
      </c>
      <c r="Q136" s="138" t="s">
        <v>456</v>
      </c>
    </row>
    <row r="137" spans="1:17">
      <c r="A137" s="138">
        <v>72101511</v>
      </c>
      <c r="B137" s="199" t="s">
        <v>806</v>
      </c>
      <c r="C137" s="138" t="s">
        <v>28</v>
      </c>
      <c r="D137" s="138" t="s">
        <v>28</v>
      </c>
      <c r="E137" s="138" t="s">
        <v>446</v>
      </c>
      <c r="F137" s="138">
        <v>365</v>
      </c>
      <c r="G137" s="138" t="s">
        <v>458</v>
      </c>
      <c r="H137" s="138" t="s">
        <v>448</v>
      </c>
      <c r="I137" s="139" t="s">
        <v>807</v>
      </c>
      <c r="J137" s="139" t="s">
        <v>807</v>
      </c>
      <c r="K137" s="138" t="s">
        <v>460</v>
      </c>
      <c r="L137" s="138" t="s">
        <v>461</v>
      </c>
      <c r="M137" s="138" t="s">
        <v>740</v>
      </c>
      <c r="N137" s="138" t="s">
        <v>808</v>
      </c>
      <c r="O137" s="138" t="s">
        <v>809</v>
      </c>
      <c r="P137" s="138">
        <v>3485757</v>
      </c>
      <c r="Q137" s="138" t="s">
        <v>456</v>
      </c>
    </row>
    <row r="138" spans="1:17">
      <c r="A138" s="138">
        <v>72152302</v>
      </c>
      <c r="B138" s="199" t="s">
        <v>810</v>
      </c>
      <c r="C138" s="138" t="s">
        <v>28</v>
      </c>
      <c r="D138" s="138" t="s">
        <v>28</v>
      </c>
      <c r="E138" s="138" t="s">
        <v>446</v>
      </c>
      <c r="F138" s="138">
        <v>60</v>
      </c>
      <c r="G138" s="138" t="s">
        <v>458</v>
      </c>
      <c r="H138" s="138" t="s">
        <v>448</v>
      </c>
      <c r="I138" s="139" t="s">
        <v>704</v>
      </c>
      <c r="J138" s="139" t="s">
        <v>704</v>
      </c>
      <c r="K138" s="138" t="s">
        <v>460</v>
      </c>
      <c r="L138" s="138" t="s">
        <v>461</v>
      </c>
      <c r="M138" s="138" t="s">
        <v>740</v>
      </c>
      <c r="N138" s="138" t="s">
        <v>808</v>
      </c>
      <c r="O138" s="138" t="s">
        <v>809</v>
      </c>
      <c r="P138" s="138">
        <v>3485757</v>
      </c>
      <c r="Q138" s="138" t="s">
        <v>456</v>
      </c>
    </row>
    <row r="139" spans="1:17">
      <c r="A139" s="138">
        <v>44103107</v>
      </c>
      <c r="B139" s="199" t="s">
        <v>811</v>
      </c>
      <c r="C139" s="138" t="s">
        <v>28</v>
      </c>
      <c r="D139" s="138" t="s">
        <v>28</v>
      </c>
      <c r="E139" s="138" t="s">
        <v>446</v>
      </c>
      <c r="F139" s="138">
        <v>15</v>
      </c>
      <c r="G139" s="138" t="s">
        <v>458</v>
      </c>
      <c r="H139" s="138" t="s">
        <v>448</v>
      </c>
      <c r="I139" s="139" t="s">
        <v>812</v>
      </c>
      <c r="J139" s="139" t="s">
        <v>812</v>
      </c>
      <c r="K139" s="138" t="s">
        <v>460</v>
      </c>
      <c r="L139" s="138" t="s">
        <v>461</v>
      </c>
      <c r="M139" s="138" t="s">
        <v>740</v>
      </c>
      <c r="N139" s="138" t="s">
        <v>813</v>
      </c>
      <c r="O139" s="138" t="s">
        <v>814</v>
      </c>
      <c r="P139" s="138">
        <v>3485757</v>
      </c>
      <c r="Q139" s="138" t="s">
        <v>456</v>
      </c>
    </row>
    <row r="140" spans="1:17">
      <c r="A140" s="138">
        <v>72101511</v>
      </c>
      <c r="B140" s="199" t="s">
        <v>815</v>
      </c>
      <c r="C140" s="138" t="s">
        <v>28</v>
      </c>
      <c r="D140" s="138" t="s">
        <v>28</v>
      </c>
      <c r="E140" s="138" t="s">
        <v>446</v>
      </c>
      <c r="F140" s="138">
        <v>30</v>
      </c>
      <c r="G140" s="138" t="s">
        <v>458</v>
      </c>
      <c r="H140" s="138" t="s">
        <v>448</v>
      </c>
      <c r="I140" s="139" t="s">
        <v>816</v>
      </c>
      <c r="J140" s="139" t="s">
        <v>816</v>
      </c>
      <c r="K140" s="138" t="s">
        <v>460</v>
      </c>
      <c r="L140" s="138" t="s">
        <v>461</v>
      </c>
      <c r="M140" s="138" t="s">
        <v>740</v>
      </c>
      <c r="N140" s="138" t="s">
        <v>813</v>
      </c>
      <c r="O140" s="138" t="s">
        <v>814</v>
      </c>
      <c r="P140" s="138">
        <v>3485757</v>
      </c>
      <c r="Q140" s="138" t="s">
        <v>456</v>
      </c>
    </row>
    <row r="141" spans="1:17">
      <c r="A141" s="138">
        <v>72101511</v>
      </c>
      <c r="B141" s="199" t="s">
        <v>817</v>
      </c>
      <c r="C141" s="138" t="s">
        <v>28</v>
      </c>
      <c r="D141" s="138" t="s">
        <v>28</v>
      </c>
      <c r="E141" s="138" t="s">
        <v>446</v>
      </c>
      <c r="F141" s="138">
        <v>364</v>
      </c>
      <c r="G141" s="138" t="s">
        <v>458</v>
      </c>
      <c r="H141" s="138" t="s">
        <v>448</v>
      </c>
      <c r="I141" s="139" t="s">
        <v>818</v>
      </c>
      <c r="J141" s="139" t="s">
        <v>818</v>
      </c>
      <c r="K141" s="138" t="s">
        <v>460</v>
      </c>
      <c r="L141" s="138" t="s">
        <v>461</v>
      </c>
      <c r="M141" s="138" t="s">
        <v>740</v>
      </c>
      <c r="N141" s="138" t="s">
        <v>819</v>
      </c>
      <c r="O141" s="138" t="s">
        <v>820</v>
      </c>
      <c r="P141" s="138">
        <v>3485757</v>
      </c>
      <c r="Q141" s="138" t="s">
        <v>456</v>
      </c>
    </row>
    <row r="142" spans="1:17">
      <c r="A142" s="138">
        <v>72101511</v>
      </c>
      <c r="B142" s="199" t="s">
        <v>821</v>
      </c>
      <c r="C142" s="138" t="s">
        <v>28</v>
      </c>
      <c r="D142" s="138" t="s">
        <v>28</v>
      </c>
      <c r="E142" s="138" t="s">
        <v>446</v>
      </c>
      <c r="F142" s="138">
        <v>300</v>
      </c>
      <c r="G142" s="138" t="s">
        <v>458</v>
      </c>
      <c r="H142" s="138" t="s">
        <v>448</v>
      </c>
      <c r="I142" s="139" t="s">
        <v>822</v>
      </c>
      <c r="J142" s="139" t="s">
        <v>822</v>
      </c>
      <c r="K142" s="138" t="s">
        <v>460</v>
      </c>
      <c r="L142" s="138" t="s">
        <v>461</v>
      </c>
      <c r="M142" s="138" t="s">
        <v>740</v>
      </c>
      <c r="N142" s="138" t="s">
        <v>813</v>
      </c>
      <c r="O142" s="138" t="s">
        <v>823</v>
      </c>
      <c r="P142" s="138">
        <v>3485757</v>
      </c>
      <c r="Q142" s="138" t="s">
        <v>456</v>
      </c>
    </row>
    <row r="143" spans="1:17">
      <c r="A143" s="138">
        <v>72154066</v>
      </c>
      <c r="B143" s="199" t="s">
        <v>824</v>
      </c>
      <c r="C143" s="138" t="s">
        <v>28</v>
      </c>
      <c r="D143" s="138" t="s">
        <v>28</v>
      </c>
      <c r="E143" s="138" t="s">
        <v>446</v>
      </c>
      <c r="F143" s="138">
        <v>120</v>
      </c>
      <c r="G143" s="138" t="s">
        <v>458</v>
      </c>
      <c r="H143" s="138" t="s">
        <v>448</v>
      </c>
      <c r="I143" s="139" t="s">
        <v>825</v>
      </c>
      <c r="J143" s="139" t="s">
        <v>825</v>
      </c>
      <c r="K143" s="138" t="s">
        <v>460</v>
      </c>
      <c r="L143" s="138" t="s">
        <v>461</v>
      </c>
      <c r="M143" s="138" t="s">
        <v>740</v>
      </c>
      <c r="N143" s="138" t="s">
        <v>813</v>
      </c>
      <c r="O143" s="138" t="s">
        <v>823</v>
      </c>
      <c r="P143" s="138">
        <v>3485757</v>
      </c>
      <c r="Q143" s="138" t="s">
        <v>456</v>
      </c>
    </row>
    <row r="144" spans="1:17">
      <c r="A144" s="138">
        <v>72101511</v>
      </c>
      <c r="B144" s="199" t="s">
        <v>826</v>
      </c>
      <c r="C144" s="138" t="s">
        <v>28</v>
      </c>
      <c r="D144" s="138" t="s">
        <v>28</v>
      </c>
      <c r="E144" s="138" t="s">
        <v>446</v>
      </c>
      <c r="F144" s="138">
        <v>303</v>
      </c>
      <c r="G144" s="138" t="s">
        <v>458</v>
      </c>
      <c r="H144" s="138" t="s">
        <v>448</v>
      </c>
      <c r="I144" s="139" t="s">
        <v>827</v>
      </c>
      <c r="J144" s="139" t="s">
        <v>827</v>
      </c>
      <c r="K144" s="138" t="s">
        <v>460</v>
      </c>
      <c r="L144" s="138" t="s">
        <v>461</v>
      </c>
      <c r="M144" s="138" t="s">
        <v>740</v>
      </c>
      <c r="N144" s="138" t="s">
        <v>828</v>
      </c>
      <c r="O144" s="138" t="s">
        <v>829</v>
      </c>
      <c r="P144" s="138">
        <v>3485757</v>
      </c>
      <c r="Q144" s="138" t="s">
        <v>456</v>
      </c>
    </row>
    <row r="145" spans="1:17">
      <c r="A145" s="138">
        <v>73152108</v>
      </c>
      <c r="B145" s="199" t="s">
        <v>830</v>
      </c>
      <c r="C145" s="138" t="s">
        <v>28</v>
      </c>
      <c r="D145" s="138" t="s">
        <v>28</v>
      </c>
      <c r="E145" s="138" t="s">
        <v>446</v>
      </c>
      <c r="F145" s="138">
        <v>298</v>
      </c>
      <c r="G145" s="138" t="s">
        <v>458</v>
      </c>
      <c r="H145" s="138" t="s">
        <v>448</v>
      </c>
      <c r="I145" s="139" t="s">
        <v>831</v>
      </c>
      <c r="J145" s="139" t="s">
        <v>831</v>
      </c>
      <c r="K145" s="138" t="s">
        <v>460</v>
      </c>
      <c r="L145" s="138" t="s">
        <v>461</v>
      </c>
      <c r="M145" s="138" t="s">
        <v>740</v>
      </c>
      <c r="N145" s="138" t="s">
        <v>828</v>
      </c>
      <c r="O145" s="138" t="s">
        <v>829</v>
      </c>
      <c r="P145" s="138">
        <v>3485757</v>
      </c>
      <c r="Q145" s="138" t="s">
        <v>456</v>
      </c>
    </row>
    <row r="146" spans="1:17">
      <c r="A146" s="138">
        <v>50202301</v>
      </c>
      <c r="B146" s="199" t="s">
        <v>832</v>
      </c>
      <c r="C146" s="138" t="s">
        <v>28</v>
      </c>
      <c r="D146" s="138" t="s">
        <v>28</v>
      </c>
      <c r="E146" s="138" t="s">
        <v>446</v>
      </c>
      <c r="F146" s="138">
        <v>365</v>
      </c>
      <c r="G146" s="138" t="s">
        <v>458</v>
      </c>
      <c r="H146" s="138" t="s">
        <v>448</v>
      </c>
      <c r="I146" s="139" t="s">
        <v>833</v>
      </c>
      <c r="J146" s="139" t="s">
        <v>833</v>
      </c>
      <c r="K146" s="138" t="s">
        <v>460</v>
      </c>
      <c r="L146" s="138" t="s">
        <v>461</v>
      </c>
      <c r="M146" s="138" t="s">
        <v>740</v>
      </c>
      <c r="N146" s="138" t="s">
        <v>454</v>
      </c>
      <c r="O146" s="138" t="s">
        <v>834</v>
      </c>
      <c r="P146" s="138">
        <v>3485757</v>
      </c>
      <c r="Q146" s="138" t="s">
        <v>456</v>
      </c>
    </row>
    <row r="147" spans="1:17">
      <c r="A147" s="138">
        <v>72101511</v>
      </c>
      <c r="B147" s="199" t="s">
        <v>835</v>
      </c>
      <c r="C147" s="138" t="s">
        <v>28</v>
      </c>
      <c r="D147" s="138" t="s">
        <v>28</v>
      </c>
      <c r="E147" s="138" t="s">
        <v>446</v>
      </c>
      <c r="F147" s="138">
        <v>365</v>
      </c>
      <c r="G147" s="138" t="s">
        <v>458</v>
      </c>
      <c r="H147" s="138" t="s">
        <v>448</v>
      </c>
      <c r="I147" s="139" t="s">
        <v>836</v>
      </c>
      <c r="J147" s="139" t="s">
        <v>837</v>
      </c>
      <c r="K147" s="138" t="s">
        <v>460</v>
      </c>
      <c r="L147" s="138" t="s">
        <v>461</v>
      </c>
      <c r="M147" s="138" t="s">
        <v>740</v>
      </c>
      <c r="N147" s="138" t="s">
        <v>838</v>
      </c>
      <c r="O147" s="138" t="s">
        <v>839</v>
      </c>
      <c r="P147" s="138">
        <v>3485757</v>
      </c>
      <c r="Q147" s="138" t="s">
        <v>456</v>
      </c>
    </row>
    <row r="148" spans="1:17">
      <c r="A148" s="138">
        <v>46191601</v>
      </c>
      <c r="B148" s="199" t="s">
        <v>840</v>
      </c>
      <c r="C148" s="138" t="s">
        <v>28</v>
      </c>
      <c r="D148" s="138" t="s">
        <v>28</v>
      </c>
      <c r="E148" s="138" t="s">
        <v>446</v>
      </c>
      <c r="F148" s="138">
        <v>15</v>
      </c>
      <c r="G148" s="138" t="s">
        <v>458</v>
      </c>
      <c r="H148" s="138" t="s">
        <v>448</v>
      </c>
      <c r="I148" s="139" t="s">
        <v>841</v>
      </c>
      <c r="J148" s="139" t="s">
        <v>841</v>
      </c>
      <c r="K148" s="138" t="s">
        <v>460</v>
      </c>
      <c r="L148" s="138" t="s">
        <v>461</v>
      </c>
      <c r="M148" s="138" t="s">
        <v>740</v>
      </c>
      <c r="N148" s="138" t="s">
        <v>838</v>
      </c>
      <c r="O148" s="138" t="s">
        <v>839</v>
      </c>
      <c r="P148" s="138">
        <v>3485757</v>
      </c>
      <c r="Q148" s="138" t="s">
        <v>456</v>
      </c>
    </row>
    <row r="149" spans="1:17">
      <c r="A149" s="138">
        <v>72101511</v>
      </c>
      <c r="B149" s="199" t="s">
        <v>842</v>
      </c>
      <c r="C149" s="138" t="s">
        <v>28</v>
      </c>
      <c r="D149" s="138" t="s">
        <v>28</v>
      </c>
      <c r="E149" s="138" t="s">
        <v>446</v>
      </c>
      <c r="F149" s="138">
        <v>340</v>
      </c>
      <c r="G149" s="138" t="s">
        <v>458</v>
      </c>
      <c r="H149" s="138" t="s">
        <v>448</v>
      </c>
      <c r="I149" s="139" t="s">
        <v>496</v>
      </c>
      <c r="J149" s="139" t="s">
        <v>496</v>
      </c>
      <c r="K149" s="138" t="s">
        <v>460</v>
      </c>
      <c r="L149" s="138" t="s">
        <v>461</v>
      </c>
      <c r="M149" s="138" t="s">
        <v>740</v>
      </c>
      <c r="N149" s="138" t="s">
        <v>843</v>
      </c>
      <c r="O149" s="138" t="s">
        <v>844</v>
      </c>
      <c r="P149" s="138">
        <v>3485757</v>
      </c>
      <c r="Q149" s="138" t="s">
        <v>456</v>
      </c>
    </row>
    <row r="150" spans="1:17">
      <c r="A150" s="138">
        <v>73152108</v>
      </c>
      <c r="B150" s="199" t="s">
        <v>845</v>
      </c>
      <c r="C150" s="138" t="s">
        <v>28</v>
      </c>
      <c r="D150" s="138" t="s">
        <v>28</v>
      </c>
      <c r="E150" s="138" t="s">
        <v>446</v>
      </c>
      <c r="F150" s="138">
        <v>340</v>
      </c>
      <c r="G150" s="138" t="s">
        <v>458</v>
      </c>
      <c r="H150" s="138" t="s">
        <v>448</v>
      </c>
      <c r="I150" s="139" t="s">
        <v>846</v>
      </c>
      <c r="J150" s="139" t="s">
        <v>846</v>
      </c>
      <c r="K150" s="138" t="s">
        <v>460</v>
      </c>
      <c r="L150" s="138" t="s">
        <v>461</v>
      </c>
      <c r="M150" s="138" t="s">
        <v>740</v>
      </c>
      <c r="N150" s="138" t="s">
        <v>843</v>
      </c>
      <c r="O150" s="138" t="s">
        <v>844</v>
      </c>
      <c r="P150" s="138">
        <v>3485757</v>
      </c>
      <c r="Q150" s="138" t="s">
        <v>456</v>
      </c>
    </row>
    <row r="151" spans="1:17">
      <c r="A151" s="138">
        <v>44121500</v>
      </c>
      <c r="B151" s="199" t="s">
        <v>847</v>
      </c>
      <c r="C151" s="138" t="s">
        <v>28</v>
      </c>
      <c r="D151" s="138" t="s">
        <v>28</v>
      </c>
      <c r="E151" s="138" t="s">
        <v>446</v>
      </c>
      <c r="F151" s="138">
        <v>350</v>
      </c>
      <c r="G151" s="138" t="s">
        <v>458</v>
      </c>
      <c r="H151" s="138" t="s">
        <v>448</v>
      </c>
      <c r="I151" s="139" t="s">
        <v>848</v>
      </c>
      <c r="J151" s="139" t="s">
        <v>849</v>
      </c>
      <c r="K151" s="138" t="s">
        <v>460</v>
      </c>
      <c r="L151" s="138" t="s">
        <v>461</v>
      </c>
      <c r="M151" s="138" t="s">
        <v>740</v>
      </c>
      <c r="N151" s="138" t="s">
        <v>850</v>
      </c>
      <c r="O151" s="138" t="s">
        <v>851</v>
      </c>
      <c r="P151" s="138">
        <v>3485757</v>
      </c>
      <c r="Q151" s="138" t="s">
        <v>456</v>
      </c>
    </row>
    <row r="152" spans="1:17">
      <c r="A152" s="138">
        <v>72101511</v>
      </c>
      <c r="B152" s="199" t="s">
        <v>852</v>
      </c>
      <c r="C152" s="138" t="s">
        <v>28</v>
      </c>
      <c r="D152" s="138" t="s">
        <v>28</v>
      </c>
      <c r="E152" s="138" t="s">
        <v>446</v>
      </c>
      <c r="F152" s="138">
        <v>299</v>
      </c>
      <c r="G152" s="138" t="s">
        <v>458</v>
      </c>
      <c r="H152" s="138" t="s">
        <v>448</v>
      </c>
      <c r="I152" s="139" t="s">
        <v>853</v>
      </c>
      <c r="J152" s="139" t="s">
        <v>853</v>
      </c>
      <c r="K152" s="138" t="s">
        <v>460</v>
      </c>
      <c r="L152" s="138" t="s">
        <v>461</v>
      </c>
      <c r="M152" s="138" t="s">
        <v>740</v>
      </c>
      <c r="N152" s="138" t="s">
        <v>850</v>
      </c>
      <c r="O152" s="138" t="s">
        <v>851</v>
      </c>
      <c r="P152" s="138">
        <v>3485757</v>
      </c>
      <c r="Q152" s="138" t="s">
        <v>456</v>
      </c>
    </row>
    <row r="153" spans="1:17">
      <c r="A153" s="138">
        <v>72154300</v>
      </c>
      <c r="B153" s="199" t="s">
        <v>854</v>
      </c>
      <c r="C153" s="138" t="s">
        <v>37</v>
      </c>
      <c r="D153" s="138" t="s">
        <v>37</v>
      </c>
      <c r="E153" s="138" t="s">
        <v>446</v>
      </c>
      <c r="F153" s="138">
        <v>15</v>
      </c>
      <c r="G153" s="138" t="s">
        <v>458</v>
      </c>
      <c r="H153" s="138" t="s">
        <v>448</v>
      </c>
      <c r="I153" s="139" t="s">
        <v>855</v>
      </c>
      <c r="J153" s="139" t="s">
        <v>856</v>
      </c>
      <c r="K153" s="138" t="s">
        <v>460</v>
      </c>
      <c r="L153" s="138" t="s">
        <v>461</v>
      </c>
      <c r="M153" s="138" t="s">
        <v>740</v>
      </c>
      <c r="N153" s="138" t="s">
        <v>850</v>
      </c>
      <c r="O153" s="138" t="s">
        <v>851</v>
      </c>
      <c r="P153" s="138">
        <v>3485757</v>
      </c>
      <c r="Q153" s="138" t="s">
        <v>456</v>
      </c>
    </row>
    <row r="154" spans="1:17" ht="25.9">
      <c r="A154" s="138">
        <v>72154066</v>
      </c>
      <c r="B154" s="199" t="s">
        <v>857</v>
      </c>
      <c r="C154" s="138" t="s">
        <v>28</v>
      </c>
      <c r="D154" s="138" t="s">
        <v>28</v>
      </c>
      <c r="E154" s="138" t="s">
        <v>446</v>
      </c>
      <c r="F154" s="138">
        <v>60</v>
      </c>
      <c r="G154" s="138" t="s">
        <v>458</v>
      </c>
      <c r="H154" s="138" t="s">
        <v>448</v>
      </c>
      <c r="I154" s="139" t="s">
        <v>858</v>
      </c>
      <c r="J154" s="139" t="s">
        <v>858</v>
      </c>
      <c r="K154" s="138" t="s">
        <v>460</v>
      </c>
      <c r="L154" s="138" t="s">
        <v>461</v>
      </c>
      <c r="M154" s="138" t="s">
        <v>740</v>
      </c>
      <c r="N154" s="138" t="s">
        <v>850</v>
      </c>
      <c r="O154" s="138" t="s">
        <v>851</v>
      </c>
      <c r="P154" s="138">
        <v>3485757</v>
      </c>
      <c r="Q154" s="138" t="s">
        <v>456</v>
      </c>
    </row>
    <row r="155" spans="1:17">
      <c r="A155" s="138">
        <v>72101511</v>
      </c>
      <c r="B155" s="199" t="s">
        <v>859</v>
      </c>
      <c r="C155" s="138" t="s">
        <v>28</v>
      </c>
      <c r="D155" s="138" t="s">
        <v>28</v>
      </c>
      <c r="E155" s="138" t="s">
        <v>446</v>
      </c>
      <c r="F155" s="138">
        <v>360</v>
      </c>
      <c r="G155" s="138" t="s">
        <v>458</v>
      </c>
      <c r="H155" s="138" t="s">
        <v>448</v>
      </c>
      <c r="I155" s="139" t="s">
        <v>860</v>
      </c>
      <c r="J155" s="139" t="s">
        <v>860</v>
      </c>
      <c r="K155" s="138" t="s">
        <v>460</v>
      </c>
      <c r="L155" s="138" t="s">
        <v>461</v>
      </c>
      <c r="M155" s="138" t="s">
        <v>740</v>
      </c>
      <c r="N155" s="138" t="s">
        <v>861</v>
      </c>
      <c r="O155" s="138" t="s">
        <v>862</v>
      </c>
      <c r="P155" s="138">
        <v>3485757</v>
      </c>
      <c r="Q155" s="138" t="s">
        <v>456</v>
      </c>
    </row>
    <row r="156" spans="1:17">
      <c r="A156" s="138">
        <v>46191601</v>
      </c>
      <c r="B156" s="199" t="s">
        <v>863</v>
      </c>
      <c r="C156" s="138" t="s">
        <v>37</v>
      </c>
      <c r="D156" s="138" t="s">
        <v>37</v>
      </c>
      <c r="E156" s="138" t="s">
        <v>446</v>
      </c>
      <c r="F156" s="138">
        <v>5</v>
      </c>
      <c r="G156" s="138" t="s">
        <v>458</v>
      </c>
      <c r="H156" s="138" t="s">
        <v>448</v>
      </c>
      <c r="I156" s="139" t="s">
        <v>864</v>
      </c>
      <c r="J156" s="139" t="s">
        <v>864</v>
      </c>
      <c r="K156" s="138" t="s">
        <v>460</v>
      </c>
      <c r="L156" s="138" t="s">
        <v>461</v>
      </c>
      <c r="M156" s="138" t="s">
        <v>740</v>
      </c>
      <c r="N156" s="138" t="s">
        <v>861</v>
      </c>
      <c r="O156" s="138" t="s">
        <v>862</v>
      </c>
      <c r="P156" s="138">
        <v>3485757</v>
      </c>
      <c r="Q156" s="138" t="s">
        <v>456</v>
      </c>
    </row>
    <row r="157" spans="1:17">
      <c r="A157" s="138">
        <v>39112505</v>
      </c>
      <c r="B157" s="199" t="s">
        <v>865</v>
      </c>
      <c r="C157" s="138" t="s">
        <v>28</v>
      </c>
      <c r="D157" s="138" t="s">
        <v>28</v>
      </c>
      <c r="E157" s="138" t="s">
        <v>446</v>
      </c>
      <c r="F157" s="138">
        <v>8</v>
      </c>
      <c r="G157" s="138" t="s">
        <v>458</v>
      </c>
      <c r="H157" s="138" t="s">
        <v>448</v>
      </c>
      <c r="I157" s="139" t="s">
        <v>866</v>
      </c>
      <c r="J157" s="139" t="s">
        <v>866</v>
      </c>
      <c r="K157" s="138" t="s">
        <v>460</v>
      </c>
      <c r="L157" s="138" t="s">
        <v>461</v>
      </c>
      <c r="M157" s="138" t="s">
        <v>740</v>
      </c>
      <c r="N157" s="138" t="s">
        <v>867</v>
      </c>
      <c r="O157" s="138" t="s">
        <v>868</v>
      </c>
      <c r="P157" s="138">
        <v>3485757</v>
      </c>
      <c r="Q157" s="138" t="s">
        <v>456</v>
      </c>
    </row>
    <row r="158" spans="1:17">
      <c r="A158" s="138">
        <v>78102203</v>
      </c>
      <c r="B158" s="199" t="s">
        <v>869</v>
      </c>
      <c r="C158" s="138" t="s">
        <v>28</v>
      </c>
      <c r="D158" s="138" t="s">
        <v>28</v>
      </c>
      <c r="E158" s="138" t="s">
        <v>446</v>
      </c>
      <c r="F158" s="138">
        <v>365</v>
      </c>
      <c r="G158" s="138" t="s">
        <v>458</v>
      </c>
      <c r="H158" s="138" t="s">
        <v>448</v>
      </c>
      <c r="I158" s="139" t="s">
        <v>870</v>
      </c>
      <c r="J158" s="139" t="s">
        <v>871</v>
      </c>
      <c r="K158" s="138" t="s">
        <v>460</v>
      </c>
      <c r="L158" s="138" t="s">
        <v>461</v>
      </c>
      <c r="M158" s="138" t="s">
        <v>740</v>
      </c>
      <c r="N158" s="138" t="s">
        <v>867</v>
      </c>
      <c r="O158" s="138" t="s">
        <v>868</v>
      </c>
      <c r="P158" s="138">
        <v>3485757</v>
      </c>
      <c r="Q158" s="138" t="s">
        <v>456</v>
      </c>
    </row>
    <row r="159" spans="1:17">
      <c r="A159" s="138">
        <v>72101511</v>
      </c>
      <c r="B159" s="199" t="s">
        <v>802</v>
      </c>
      <c r="C159" s="138" t="s">
        <v>28</v>
      </c>
      <c r="D159" s="138" t="s">
        <v>28</v>
      </c>
      <c r="E159" s="138" t="s">
        <v>446</v>
      </c>
      <c r="F159" s="138">
        <v>365</v>
      </c>
      <c r="G159" s="138" t="s">
        <v>458</v>
      </c>
      <c r="H159" s="138" t="s">
        <v>448</v>
      </c>
      <c r="I159" s="139" t="s">
        <v>872</v>
      </c>
      <c r="J159" s="139" t="s">
        <v>873</v>
      </c>
      <c r="K159" s="138" t="s">
        <v>460</v>
      </c>
      <c r="L159" s="138" t="s">
        <v>461</v>
      </c>
      <c r="M159" s="138" t="s">
        <v>740</v>
      </c>
      <c r="N159" s="138" t="s">
        <v>867</v>
      </c>
      <c r="O159" s="138" t="s">
        <v>868</v>
      </c>
      <c r="P159" s="138">
        <v>3485757</v>
      </c>
      <c r="Q159" s="138" t="s">
        <v>456</v>
      </c>
    </row>
    <row r="160" spans="1:17">
      <c r="A160" s="138">
        <v>52141526</v>
      </c>
      <c r="B160" s="199" t="s">
        <v>874</v>
      </c>
      <c r="C160" s="138" t="s">
        <v>28</v>
      </c>
      <c r="D160" s="138" t="s">
        <v>28</v>
      </c>
      <c r="E160" s="138" t="s">
        <v>446</v>
      </c>
      <c r="F160" s="138">
        <v>30</v>
      </c>
      <c r="G160" s="138" t="s">
        <v>458</v>
      </c>
      <c r="H160" s="138" t="s">
        <v>448</v>
      </c>
      <c r="I160" s="139" t="s">
        <v>875</v>
      </c>
      <c r="J160" s="139" t="s">
        <v>875</v>
      </c>
      <c r="K160" s="138" t="s">
        <v>460</v>
      </c>
      <c r="L160" s="138" t="s">
        <v>461</v>
      </c>
      <c r="M160" s="138" t="s">
        <v>740</v>
      </c>
      <c r="N160" s="138" t="s">
        <v>867</v>
      </c>
      <c r="O160" s="138" t="s">
        <v>868</v>
      </c>
      <c r="P160" s="138">
        <v>3485757</v>
      </c>
      <c r="Q160" s="138" t="s">
        <v>456</v>
      </c>
    </row>
    <row r="161" spans="1:17">
      <c r="A161" s="138">
        <v>82121700</v>
      </c>
      <c r="B161" s="199" t="s">
        <v>876</v>
      </c>
      <c r="C161" s="138" t="s">
        <v>28</v>
      </c>
      <c r="D161" s="138" t="s">
        <v>28</v>
      </c>
      <c r="E161" s="138" t="s">
        <v>446</v>
      </c>
      <c r="F161" s="138">
        <v>319</v>
      </c>
      <c r="G161" s="138" t="s">
        <v>458</v>
      </c>
      <c r="H161" s="138" t="s">
        <v>448</v>
      </c>
      <c r="I161" s="139" t="s">
        <v>877</v>
      </c>
      <c r="J161" s="139" t="s">
        <v>877</v>
      </c>
      <c r="K161" s="138" t="s">
        <v>460</v>
      </c>
      <c r="L161" s="138" t="s">
        <v>461</v>
      </c>
      <c r="M161" s="138" t="s">
        <v>740</v>
      </c>
      <c r="N161" s="138" t="s">
        <v>878</v>
      </c>
      <c r="O161" s="138" t="s">
        <v>879</v>
      </c>
      <c r="P161" s="138">
        <v>3485757</v>
      </c>
      <c r="Q161" s="138" t="s">
        <v>456</v>
      </c>
    </row>
    <row r="162" spans="1:17">
      <c r="A162" s="138">
        <v>82121700</v>
      </c>
      <c r="B162" s="199" t="s">
        <v>880</v>
      </c>
      <c r="C162" s="138" t="s">
        <v>28</v>
      </c>
      <c r="D162" s="138" t="s">
        <v>28</v>
      </c>
      <c r="E162" s="138" t="s">
        <v>446</v>
      </c>
      <c r="F162" s="138">
        <v>319</v>
      </c>
      <c r="G162" s="138" t="s">
        <v>458</v>
      </c>
      <c r="H162" s="138" t="s">
        <v>448</v>
      </c>
      <c r="I162" s="139" t="s">
        <v>881</v>
      </c>
      <c r="J162" s="139" t="s">
        <v>881</v>
      </c>
      <c r="K162" s="138" t="s">
        <v>460</v>
      </c>
      <c r="L162" s="138" t="s">
        <v>461</v>
      </c>
      <c r="M162" s="138" t="s">
        <v>740</v>
      </c>
      <c r="N162" s="138" t="s">
        <v>878</v>
      </c>
      <c r="O162" s="138" t="s">
        <v>879</v>
      </c>
      <c r="P162" s="138">
        <v>3485757</v>
      </c>
      <c r="Q162" s="138" t="s">
        <v>456</v>
      </c>
    </row>
    <row r="163" spans="1:17">
      <c r="A163" s="138">
        <v>40101701</v>
      </c>
      <c r="B163" s="199" t="s">
        <v>882</v>
      </c>
      <c r="C163" s="138" t="s">
        <v>28</v>
      </c>
      <c r="D163" s="138" t="s">
        <v>28</v>
      </c>
      <c r="E163" s="138" t="s">
        <v>446</v>
      </c>
      <c r="F163" s="138">
        <v>319</v>
      </c>
      <c r="G163" s="138" t="s">
        <v>458</v>
      </c>
      <c r="H163" s="138" t="s">
        <v>448</v>
      </c>
      <c r="I163" s="139" t="s">
        <v>883</v>
      </c>
      <c r="J163" s="139" t="s">
        <v>883</v>
      </c>
      <c r="K163" s="138" t="s">
        <v>460</v>
      </c>
      <c r="L163" s="138" t="s">
        <v>461</v>
      </c>
      <c r="M163" s="138" t="s">
        <v>740</v>
      </c>
      <c r="N163" s="138" t="s">
        <v>878</v>
      </c>
      <c r="O163" s="138" t="s">
        <v>879</v>
      </c>
      <c r="P163" s="138">
        <v>3485757</v>
      </c>
      <c r="Q163" s="138" t="s">
        <v>456</v>
      </c>
    </row>
    <row r="164" spans="1:17" ht="25.9">
      <c r="A164" s="138">
        <v>72151511</v>
      </c>
      <c r="B164" s="199" t="s">
        <v>884</v>
      </c>
      <c r="C164" s="138" t="s">
        <v>28</v>
      </c>
      <c r="D164" s="138" t="s">
        <v>28</v>
      </c>
      <c r="E164" s="138" t="s">
        <v>446</v>
      </c>
      <c r="F164" s="138">
        <v>255</v>
      </c>
      <c r="G164" s="138" t="s">
        <v>458</v>
      </c>
      <c r="H164" s="138" t="s">
        <v>448</v>
      </c>
      <c r="I164" s="139" t="s">
        <v>881</v>
      </c>
      <c r="J164" s="139" t="s">
        <v>881</v>
      </c>
      <c r="K164" s="138" t="s">
        <v>460</v>
      </c>
      <c r="L164" s="138" t="s">
        <v>461</v>
      </c>
      <c r="M164" s="138" t="s">
        <v>740</v>
      </c>
      <c r="N164" s="138" t="s">
        <v>878</v>
      </c>
      <c r="O164" s="138" t="s">
        <v>879</v>
      </c>
      <c r="P164" s="138">
        <v>3485757</v>
      </c>
      <c r="Q164" s="138" t="s">
        <v>456</v>
      </c>
    </row>
    <row r="165" spans="1:17" ht="25.9">
      <c r="A165" s="138">
        <v>72153608</v>
      </c>
      <c r="B165" s="199" t="s">
        <v>885</v>
      </c>
      <c r="C165" s="138" t="s">
        <v>33</v>
      </c>
      <c r="D165" s="138" t="s">
        <v>33</v>
      </c>
      <c r="E165" s="138" t="s">
        <v>446</v>
      </c>
      <c r="F165" s="138">
        <v>194</v>
      </c>
      <c r="G165" s="138" t="s">
        <v>458</v>
      </c>
      <c r="H165" s="138" t="s">
        <v>448</v>
      </c>
      <c r="I165" s="139" t="s">
        <v>886</v>
      </c>
      <c r="J165" s="139" t="s">
        <v>886</v>
      </c>
      <c r="K165" s="138" t="s">
        <v>460</v>
      </c>
      <c r="L165" s="138" t="s">
        <v>461</v>
      </c>
      <c r="M165" s="138" t="s">
        <v>740</v>
      </c>
      <c r="N165" s="138" t="s">
        <v>878</v>
      </c>
      <c r="O165" s="138" t="s">
        <v>879</v>
      </c>
      <c r="P165" s="138">
        <v>3485757</v>
      </c>
      <c r="Q165" s="138" t="s">
        <v>456</v>
      </c>
    </row>
    <row r="166" spans="1:17">
      <c r="A166" s="138">
        <v>72101511</v>
      </c>
      <c r="B166" s="199" t="s">
        <v>802</v>
      </c>
      <c r="C166" s="138" t="s">
        <v>28</v>
      </c>
      <c r="D166" s="138" t="s">
        <v>28</v>
      </c>
      <c r="E166" s="138" t="s">
        <v>446</v>
      </c>
      <c r="F166" s="138">
        <v>330</v>
      </c>
      <c r="G166" s="138" t="s">
        <v>458</v>
      </c>
      <c r="H166" s="138" t="s">
        <v>448</v>
      </c>
      <c r="I166" s="139" t="s">
        <v>841</v>
      </c>
      <c r="J166" s="139" t="s">
        <v>841</v>
      </c>
      <c r="K166" s="138" t="s">
        <v>460</v>
      </c>
      <c r="L166" s="138" t="s">
        <v>461</v>
      </c>
      <c r="M166" s="138" t="s">
        <v>740</v>
      </c>
      <c r="N166" s="138" t="s">
        <v>887</v>
      </c>
      <c r="O166" s="138" t="s">
        <v>805</v>
      </c>
      <c r="P166" s="138">
        <v>3485757</v>
      </c>
      <c r="Q166" s="138" t="s">
        <v>456</v>
      </c>
    </row>
    <row r="167" spans="1:17">
      <c r="A167" s="138">
        <v>14111815</v>
      </c>
      <c r="B167" s="199" t="s">
        <v>888</v>
      </c>
      <c r="C167" s="138" t="s">
        <v>28</v>
      </c>
      <c r="D167" s="138" t="s">
        <v>28</v>
      </c>
      <c r="E167" s="138" t="s">
        <v>446</v>
      </c>
      <c r="F167" s="138">
        <v>330</v>
      </c>
      <c r="G167" s="138" t="s">
        <v>458</v>
      </c>
      <c r="H167" s="138" t="s">
        <v>448</v>
      </c>
      <c r="I167" s="139" t="s">
        <v>889</v>
      </c>
      <c r="J167" s="139" t="s">
        <v>889</v>
      </c>
      <c r="K167" s="138" t="s">
        <v>460</v>
      </c>
      <c r="L167" s="138" t="s">
        <v>461</v>
      </c>
      <c r="M167" s="138" t="s">
        <v>740</v>
      </c>
      <c r="N167" s="138" t="s">
        <v>887</v>
      </c>
      <c r="O167" s="138" t="s">
        <v>805</v>
      </c>
      <c r="P167" s="138">
        <v>3485757</v>
      </c>
      <c r="Q167" s="138" t="s">
        <v>456</v>
      </c>
    </row>
    <row r="168" spans="1:17" ht="88.9">
      <c r="A168" s="138">
        <v>72101511</v>
      </c>
      <c r="B168" s="199" t="s">
        <v>890</v>
      </c>
      <c r="C168" s="138" t="s">
        <v>28</v>
      </c>
      <c r="D168" s="138" t="s">
        <v>28</v>
      </c>
      <c r="E168" s="138" t="s">
        <v>446</v>
      </c>
      <c r="F168" s="138">
        <v>335</v>
      </c>
      <c r="G168" s="138" t="s">
        <v>458</v>
      </c>
      <c r="H168" s="138" t="s">
        <v>448</v>
      </c>
      <c r="I168" s="139" t="s">
        <v>891</v>
      </c>
      <c r="J168" s="139" t="s">
        <v>891</v>
      </c>
      <c r="K168" s="138" t="s">
        <v>460</v>
      </c>
      <c r="L168" s="138" t="s">
        <v>461</v>
      </c>
      <c r="M168" s="138" t="s">
        <v>740</v>
      </c>
      <c r="N168" s="138" t="s">
        <v>892</v>
      </c>
      <c r="O168" s="138" t="s">
        <v>893</v>
      </c>
      <c r="P168" s="138">
        <v>3485757</v>
      </c>
      <c r="Q168" s="138" t="s">
        <v>456</v>
      </c>
    </row>
    <row r="169" spans="1:17" ht="25.9">
      <c r="A169" s="138">
        <v>56121006</v>
      </c>
      <c r="B169" s="199" t="s">
        <v>894</v>
      </c>
      <c r="C169" s="138" t="s">
        <v>28</v>
      </c>
      <c r="D169" s="138" t="s">
        <v>28</v>
      </c>
      <c r="E169" s="138" t="s">
        <v>446</v>
      </c>
      <c r="F169" s="138">
        <v>30</v>
      </c>
      <c r="G169" s="138" t="s">
        <v>458</v>
      </c>
      <c r="H169" s="138" t="s">
        <v>448</v>
      </c>
      <c r="I169" s="139" t="s">
        <v>895</v>
      </c>
      <c r="J169" s="139" t="s">
        <v>895</v>
      </c>
      <c r="K169" s="138" t="s">
        <v>460</v>
      </c>
      <c r="L169" s="138" t="s">
        <v>461</v>
      </c>
      <c r="M169" s="138" t="s">
        <v>740</v>
      </c>
      <c r="N169" s="138" t="s">
        <v>892</v>
      </c>
      <c r="O169" s="138" t="s">
        <v>893</v>
      </c>
      <c r="P169" s="138">
        <v>3485757</v>
      </c>
      <c r="Q169" s="138" t="s">
        <v>456</v>
      </c>
    </row>
    <row r="170" spans="1:17">
      <c r="A170" s="138">
        <v>72102900</v>
      </c>
      <c r="B170" s="199" t="s">
        <v>896</v>
      </c>
      <c r="C170" s="138" t="s">
        <v>28</v>
      </c>
      <c r="D170" s="138" t="s">
        <v>28</v>
      </c>
      <c r="E170" s="138" t="s">
        <v>446</v>
      </c>
      <c r="F170" s="138">
        <v>365</v>
      </c>
      <c r="G170" s="138" t="s">
        <v>458</v>
      </c>
      <c r="H170" s="138" t="s">
        <v>448</v>
      </c>
      <c r="I170" s="139" t="s">
        <v>897</v>
      </c>
      <c r="J170" s="139" t="s">
        <v>897</v>
      </c>
      <c r="K170" s="138" t="s">
        <v>460</v>
      </c>
      <c r="L170" s="138" t="s">
        <v>461</v>
      </c>
      <c r="M170" s="138" t="s">
        <v>740</v>
      </c>
      <c r="N170" s="138" t="s">
        <v>898</v>
      </c>
      <c r="O170" s="138" t="s">
        <v>899</v>
      </c>
      <c r="P170" s="138">
        <v>3485757</v>
      </c>
      <c r="Q170" s="138" t="s">
        <v>456</v>
      </c>
    </row>
    <row r="171" spans="1:17">
      <c r="A171" s="138">
        <v>72102900</v>
      </c>
      <c r="B171" s="199" t="s">
        <v>900</v>
      </c>
      <c r="C171" s="138" t="s">
        <v>28</v>
      </c>
      <c r="D171" s="138" t="s">
        <v>28</v>
      </c>
      <c r="E171" s="138" t="s">
        <v>446</v>
      </c>
      <c r="F171" s="138">
        <v>365</v>
      </c>
      <c r="G171" s="138" t="s">
        <v>458</v>
      </c>
      <c r="H171" s="138" t="s">
        <v>448</v>
      </c>
      <c r="I171" s="139" t="s">
        <v>901</v>
      </c>
      <c r="J171" s="139" t="s">
        <v>901</v>
      </c>
      <c r="K171" s="138" t="s">
        <v>460</v>
      </c>
      <c r="L171" s="138" t="s">
        <v>461</v>
      </c>
      <c r="M171" s="138" t="s">
        <v>740</v>
      </c>
      <c r="N171" s="138" t="s">
        <v>898</v>
      </c>
      <c r="O171" s="138" t="s">
        <v>899</v>
      </c>
      <c r="P171" s="138">
        <v>3485757</v>
      </c>
      <c r="Q171" s="138" t="s">
        <v>456</v>
      </c>
    </row>
    <row r="172" spans="1:17">
      <c r="A172" s="138">
        <v>72101511</v>
      </c>
      <c r="B172" s="199" t="s">
        <v>902</v>
      </c>
      <c r="C172" s="138" t="s">
        <v>28</v>
      </c>
      <c r="D172" s="138" t="s">
        <v>28</v>
      </c>
      <c r="E172" s="138" t="s">
        <v>446</v>
      </c>
      <c r="F172" s="138">
        <v>365</v>
      </c>
      <c r="G172" s="138" t="s">
        <v>458</v>
      </c>
      <c r="H172" s="138" t="s">
        <v>448</v>
      </c>
      <c r="I172" s="139" t="s">
        <v>903</v>
      </c>
      <c r="J172" s="139" t="s">
        <v>903</v>
      </c>
      <c r="K172" s="138" t="s">
        <v>460</v>
      </c>
      <c r="L172" s="138" t="s">
        <v>461</v>
      </c>
      <c r="M172" s="138" t="s">
        <v>740</v>
      </c>
      <c r="N172" s="138" t="s">
        <v>898</v>
      </c>
      <c r="O172" s="138" t="s">
        <v>899</v>
      </c>
      <c r="P172" s="138">
        <v>3485757</v>
      </c>
      <c r="Q172" s="138" t="s">
        <v>456</v>
      </c>
    </row>
    <row r="173" spans="1:17" ht="25.9">
      <c r="A173" s="138">
        <v>82121503</v>
      </c>
      <c r="B173" s="199" t="s">
        <v>904</v>
      </c>
      <c r="C173" s="138" t="s">
        <v>28</v>
      </c>
      <c r="D173" s="138" t="s">
        <v>28</v>
      </c>
      <c r="E173" s="138" t="s">
        <v>446</v>
      </c>
      <c r="F173" s="138">
        <v>350</v>
      </c>
      <c r="G173" s="138" t="s">
        <v>458</v>
      </c>
      <c r="H173" s="138" t="s">
        <v>448</v>
      </c>
      <c r="I173" s="139" t="s">
        <v>870</v>
      </c>
      <c r="J173" s="139" t="s">
        <v>870</v>
      </c>
      <c r="K173" s="138" t="s">
        <v>460</v>
      </c>
      <c r="L173" s="138" t="s">
        <v>461</v>
      </c>
      <c r="M173" s="138" t="s">
        <v>740</v>
      </c>
      <c r="N173" s="138" t="s">
        <v>773</v>
      </c>
      <c r="O173" s="138" t="s">
        <v>774</v>
      </c>
      <c r="P173" s="138">
        <v>3485757</v>
      </c>
      <c r="Q173" s="138" t="s">
        <v>456</v>
      </c>
    </row>
    <row r="174" spans="1:17">
      <c r="A174" s="138">
        <v>81112002</v>
      </c>
      <c r="B174" s="199" t="s">
        <v>905</v>
      </c>
      <c r="C174" s="138" t="s">
        <v>28</v>
      </c>
      <c r="D174" s="138" t="s">
        <v>28</v>
      </c>
      <c r="E174" s="138" t="s">
        <v>446</v>
      </c>
      <c r="F174" s="138">
        <v>365</v>
      </c>
      <c r="G174" s="138" t="s">
        <v>458</v>
      </c>
      <c r="H174" s="138" t="s">
        <v>448</v>
      </c>
      <c r="I174" s="139" t="s">
        <v>906</v>
      </c>
      <c r="J174" s="139" t="s">
        <v>581</v>
      </c>
      <c r="K174" s="138" t="s">
        <v>460</v>
      </c>
      <c r="L174" s="138" t="s">
        <v>461</v>
      </c>
      <c r="M174" s="138" t="s">
        <v>740</v>
      </c>
      <c r="N174" s="138" t="s">
        <v>813</v>
      </c>
      <c r="O174" s="138" t="s">
        <v>907</v>
      </c>
      <c r="P174" s="138">
        <v>3485757</v>
      </c>
      <c r="Q174" s="138" t="s">
        <v>456</v>
      </c>
    </row>
    <row r="175" spans="1:17">
      <c r="A175" s="138">
        <v>82121503</v>
      </c>
      <c r="B175" s="199" t="s">
        <v>908</v>
      </c>
      <c r="C175" s="138" t="s">
        <v>35</v>
      </c>
      <c r="D175" s="138" t="s">
        <v>35</v>
      </c>
      <c r="E175" s="138" t="s">
        <v>446</v>
      </c>
      <c r="F175" s="138">
        <v>20</v>
      </c>
      <c r="G175" s="138" t="s">
        <v>458</v>
      </c>
      <c r="H175" s="138" t="s">
        <v>448</v>
      </c>
      <c r="I175" s="139" t="s">
        <v>909</v>
      </c>
      <c r="J175" s="139" t="s">
        <v>909</v>
      </c>
      <c r="K175" s="138" t="s">
        <v>460</v>
      </c>
      <c r="L175" s="138" t="s">
        <v>461</v>
      </c>
      <c r="M175" s="138" t="s">
        <v>740</v>
      </c>
      <c r="N175" s="138" t="s">
        <v>819</v>
      </c>
      <c r="O175" s="138" t="s">
        <v>910</v>
      </c>
      <c r="P175" s="138">
        <v>3485757</v>
      </c>
      <c r="Q175" s="138" t="s">
        <v>456</v>
      </c>
    </row>
    <row r="176" spans="1:17">
      <c r="A176" s="138">
        <v>82151503</v>
      </c>
      <c r="B176" s="199" t="s">
        <v>911</v>
      </c>
      <c r="C176" s="138" t="s">
        <v>28</v>
      </c>
      <c r="D176" s="138" t="s">
        <v>28</v>
      </c>
      <c r="E176" s="138" t="s">
        <v>446</v>
      </c>
      <c r="F176" s="138">
        <v>298</v>
      </c>
      <c r="G176" s="138" t="s">
        <v>458</v>
      </c>
      <c r="H176" s="138" t="s">
        <v>448</v>
      </c>
      <c r="I176" s="139" t="s">
        <v>579</v>
      </c>
      <c r="J176" s="139" t="s">
        <v>579</v>
      </c>
      <c r="K176" s="138" t="s">
        <v>460</v>
      </c>
      <c r="L176" s="138" t="s">
        <v>461</v>
      </c>
      <c r="M176" s="138" t="s">
        <v>740</v>
      </c>
      <c r="N176" s="138" t="s">
        <v>828</v>
      </c>
      <c r="O176" s="138" t="s">
        <v>912</v>
      </c>
      <c r="P176" s="138">
        <v>3485757</v>
      </c>
      <c r="Q176" s="138" t="s">
        <v>456</v>
      </c>
    </row>
    <row r="177" spans="1:17">
      <c r="A177" s="138">
        <v>82121503</v>
      </c>
      <c r="B177" s="199" t="s">
        <v>913</v>
      </c>
      <c r="C177" s="138" t="s">
        <v>28</v>
      </c>
      <c r="D177" s="138" t="s">
        <v>28</v>
      </c>
      <c r="E177" s="138" t="s">
        <v>446</v>
      </c>
      <c r="F177" s="138">
        <v>360</v>
      </c>
      <c r="G177" s="138" t="s">
        <v>458</v>
      </c>
      <c r="H177" s="138" t="s">
        <v>448</v>
      </c>
      <c r="I177" s="139" t="s">
        <v>833</v>
      </c>
      <c r="J177" s="139" t="s">
        <v>833</v>
      </c>
      <c r="K177" s="138" t="s">
        <v>460</v>
      </c>
      <c r="L177" s="138" t="s">
        <v>461</v>
      </c>
      <c r="M177" s="138" t="s">
        <v>740</v>
      </c>
      <c r="N177" s="138" t="s">
        <v>454</v>
      </c>
      <c r="O177" s="138" t="s">
        <v>834</v>
      </c>
      <c r="P177" s="138">
        <v>3485757</v>
      </c>
      <c r="Q177" s="138" t="s">
        <v>456</v>
      </c>
    </row>
    <row r="178" spans="1:17" ht="25.9">
      <c r="A178" s="138">
        <v>82121503</v>
      </c>
      <c r="B178" s="199" t="s">
        <v>914</v>
      </c>
      <c r="C178" s="138" t="s">
        <v>28</v>
      </c>
      <c r="D178" s="138" t="s">
        <v>28</v>
      </c>
      <c r="E178" s="138" t="s">
        <v>446</v>
      </c>
      <c r="F178" s="138">
        <v>340</v>
      </c>
      <c r="G178" s="138" t="s">
        <v>458</v>
      </c>
      <c r="H178" s="138" t="s">
        <v>448</v>
      </c>
      <c r="I178" s="139" t="s">
        <v>581</v>
      </c>
      <c r="J178" s="139" t="s">
        <v>581</v>
      </c>
      <c r="K178" s="138" t="s">
        <v>460</v>
      </c>
      <c r="L178" s="138" t="s">
        <v>461</v>
      </c>
      <c r="M178" s="138" t="s">
        <v>740</v>
      </c>
      <c r="N178" s="138" t="s">
        <v>843</v>
      </c>
      <c r="O178" s="138" t="s">
        <v>844</v>
      </c>
      <c r="P178" s="138">
        <v>3485757</v>
      </c>
      <c r="Q178" s="138" t="s">
        <v>456</v>
      </c>
    </row>
    <row r="179" spans="1:17">
      <c r="A179" s="138">
        <v>82121507</v>
      </c>
      <c r="B179" s="199" t="s">
        <v>915</v>
      </c>
      <c r="C179" s="138" t="s">
        <v>28</v>
      </c>
      <c r="D179" s="138" t="s">
        <v>28</v>
      </c>
      <c r="E179" s="138" t="s">
        <v>446</v>
      </c>
      <c r="F179" s="138">
        <v>360</v>
      </c>
      <c r="G179" s="138" t="s">
        <v>458</v>
      </c>
      <c r="H179" s="138" t="s">
        <v>448</v>
      </c>
      <c r="I179" s="139" t="s">
        <v>579</v>
      </c>
      <c r="J179" s="139" t="s">
        <v>579</v>
      </c>
      <c r="K179" s="138" t="s">
        <v>460</v>
      </c>
      <c r="L179" s="138" t="s">
        <v>461</v>
      </c>
      <c r="M179" s="138" t="s">
        <v>740</v>
      </c>
      <c r="N179" s="138" t="s">
        <v>861</v>
      </c>
      <c r="O179" s="138" t="s">
        <v>916</v>
      </c>
      <c r="P179" s="138">
        <v>3485757</v>
      </c>
      <c r="Q179" s="138" t="s">
        <v>456</v>
      </c>
    </row>
    <row r="180" spans="1:17" ht="38.450000000000003">
      <c r="A180" s="138">
        <v>82121503</v>
      </c>
      <c r="B180" s="199" t="s">
        <v>917</v>
      </c>
      <c r="C180" s="138" t="s">
        <v>28</v>
      </c>
      <c r="D180" s="138" t="s">
        <v>28</v>
      </c>
      <c r="E180" s="138" t="s">
        <v>446</v>
      </c>
      <c r="F180" s="138">
        <v>335</v>
      </c>
      <c r="G180" s="138" t="s">
        <v>458</v>
      </c>
      <c r="H180" s="138" t="s">
        <v>448</v>
      </c>
      <c r="I180" s="139" t="s">
        <v>841</v>
      </c>
      <c r="J180" s="139" t="s">
        <v>841</v>
      </c>
      <c r="K180" s="138" t="s">
        <v>460</v>
      </c>
      <c r="L180" s="138" t="s">
        <v>461</v>
      </c>
      <c r="M180" s="138" t="s">
        <v>740</v>
      </c>
      <c r="N180" s="138" t="s">
        <v>892</v>
      </c>
      <c r="O180" s="138" t="s">
        <v>893</v>
      </c>
      <c r="P180" s="138">
        <v>3485757</v>
      </c>
      <c r="Q180" s="138" t="s">
        <v>456</v>
      </c>
    </row>
    <row r="181" spans="1:17" ht="25.9">
      <c r="A181" s="138">
        <v>82121512</v>
      </c>
      <c r="B181" s="199" t="s">
        <v>918</v>
      </c>
      <c r="C181" s="138" t="s">
        <v>28</v>
      </c>
      <c r="D181" s="138" t="s">
        <v>28</v>
      </c>
      <c r="E181" s="138" t="s">
        <v>446</v>
      </c>
      <c r="F181" s="138">
        <v>319</v>
      </c>
      <c r="G181" s="138" t="s">
        <v>458</v>
      </c>
      <c r="H181" s="138" t="s">
        <v>448</v>
      </c>
      <c r="I181" s="139" t="s">
        <v>919</v>
      </c>
      <c r="J181" s="139" t="s">
        <v>920</v>
      </c>
      <c r="K181" s="138" t="s">
        <v>460</v>
      </c>
      <c r="L181" s="138" t="s">
        <v>461</v>
      </c>
      <c r="M181" s="138" t="s">
        <v>740</v>
      </c>
      <c r="N181" s="138" t="s">
        <v>878</v>
      </c>
      <c r="O181" s="138" t="s">
        <v>879</v>
      </c>
      <c r="P181" s="138">
        <v>3485757</v>
      </c>
      <c r="Q181" s="138" t="s">
        <v>456</v>
      </c>
    </row>
    <row r="182" spans="1:17">
      <c r="A182" s="138">
        <v>82121503</v>
      </c>
      <c r="B182" s="199" t="s">
        <v>921</v>
      </c>
      <c r="C182" s="138" t="s">
        <v>28</v>
      </c>
      <c r="D182" s="138" t="s">
        <v>28</v>
      </c>
      <c r="E182" s="138" t="s">
        <v>446</v>
      </c>
      <c r="F182" s="138">
        <v>360</v>
      </c>
      <c r="G182" s="138" t="s">
        <v>458</v>
      </c>
      <c r="H182" s="138" t="s">
        <v>448</v>
      </c>
      <c r="I182" s="139" t="s">
        <v>841</v>
      </c>
      <c r="J182" s="139" t="s">
        <v>922</v>
      </c>
      <c r="K182" s="138" t="s">
        <v>460</v>
      </c>
      <c r="L182" s="138" t="s">
        <v>461</v>
      </c>
      <c r="M182" s="138" t="s">
        <v>740</v>
      </c>
      <c r="N182" s="138" t="s">
        <v>454</v>
      </c>
      <c r="O182" s="138" t="s">
        <v>923</v>
      </c>
      <c r="P182" s="138">
        <v>3485757</v>
      </c>
      <c r="Q182" s="138" t="s">
        <v>456</v>
      </c>
    </row>
    <row r="183" spans="1:17" ht="25.9">
      <c r="A183" s="138">
        <v>81111508</v>
      </c>
      <c r="B183" s="199" t="s">
        <v>924</v>
      </c>
      <c r="C183" s="138" t="s">
        <v>33</v>
      </c>
      <c r="D183" s="138" t="s">
        <v>33</v>
      </c>
      <c r="E183" s="138" t="s">
        <v>446</v>
      </c>
      <c r="F183" s="138">
        <v>365</v>
      </c>
      <c r="G183" s="138" t="s">
        <v>458</v>
      </c>
      <c r="H183" s="138" t="s">
        <v>448</v>
      </c>
      <c r="I183" s="139" t="s">
        <v>925</v>
      </c>
      <c r="J183" s="139" t="s">
        <v>926</v>
      </c>
      <c r="K183" s="138" t="s">
        <v>451</v>
      </c>
      <c r="L183" s="138" t="s">
        <v>452</v>
      </c>
      <c r="M183" s="138" t="s">
        <v>701</v>
      </c>
      <c r="N183" s="138" t="s">
        <v>454</v>
      </c>
      <c r="O183" s="138" t="s">
        <v>927</v>
      </c>
      <c r="P183" s="138">
        <v>3485757</v>
      </c>
      <c r="Q183" s="138" t="s">
        <v>456</v>
      </c>
    </row>
    <row r="184" spans="1:17">
      <c r="A184" s="138">
        <v>80101507</v>
      </c>
      <c r="B184" s="199" t="s">
        <v>928</v>
      </c>
      <c r="C184" s="138" t="s">
        <v>32</v>
      </c>
      <c r="D184" s="138" t="s">
        <v>32</v>
      </c>
      <c r="E184" s="138" t="s">
        <v>446</v>
      </c>
      <c r="F184" s="138">
        <v>189</v>
      </c>
      <c r="G184" s="138" t="s">
        <v>472</v>
      </c>
      <c r="H184" s="138" t="s">
        <v>448</v>
      </c>
      <c r="I184" s="139" t="s">
        <v>929</v>
      </c>
      <c r="J184" s="139" t="s">
        <v>929</v>
      </c>
      <c r="K184" s="138" t="s">
        <v>460</v>
      </c>
      <c r="L184" s="138" t="s">
        <v>461</v>
      </c>
      <c r="M184" s="138" t="s">
        <v>701</v>
      </c>
      <c r="N184" s="138" t="s">
        <v>454</v>
      </c>
      <c r="O184" s="138" t="s">
        <v>930</v>
      </c>
      <c r="P184" s="138">
        <v>3485757</v>
      </c>
      <c r="Q184" s="138" t="s">
        <v>456</v>
      </c>
    </row>
    <row r="185" spans="1:17">
      <c r="A185" s="138">
        <v>80101507</v>
      </c>
      <c r="B185" s="199" t="s">
        <v>931</v>
      </c>
      <c r="C185" s="138" t="s">
        <v>30</v>
      </c>
      <c r="D185" s="138" t="s">
        <v>30</v>
      </c>
      <c r="E185" s="138" t="s">
        <v>446</v>
      </c>
      <c r="F185" s="138">
        <v>180</v>
      </c>
      <c r="G185" s="138" t="s">
        <v>447</v>
      </c>
      <c r="H185" s="138" t="s">
        <v>448</v>
      </c>
      <c r="I185" s="139" t="s">
        <v>746</v>
      </c>
      <c r="J185" s="139" t="s">
        <v>746</v>
      </c>
      <c r="K185" s="138" t="s">
        <v>460</v>
      </c>
      <c r="L185" s="138" t="s">
        <v>461</v>
      </c>
      <c r="M185" s="138" t="s">
        <v>701</v>
      </c>
      <c r="N185" s="138" t="s">
        <v>454</v>
      </c>
      <c r="O185" s="138" t="s">
        <v>930</v>
      </c>
      <c r="P185" s="138">
        <v>3485757</v>
      </c>
      <c r="Q185" s="138" t="s">
        <v>456</v>
      </c>
    </row>
    <row r="186" spans="1:17">
      <c r="A186" s="138">
        <v>81112218</v>
      </c>
      <c r="B186" s="199" t="s">
        <v>932</v>
      </c>
      <c r="C186" s="138" t="s">
        <v>33</v>
      </c>
      <c r="D186" s="138" t="s">
        <v>33</v>
      </c>
      <c r="E186" s="138" t="s">
        <v>446</v>
      </c>
      <c r="F186" s="138">
        <v>365</v>
      </c>
      <c r="G186" s="138" t="s">
        <v>458</v>
      </c>
      <c r="H186" s="138" t="s">
        <v>448</v>
      </c>
      <c r="I186" s="139" t="s">
        <v>933</v>
      </c>
      <c r="J186" s="139" t="s">
        <v>933</v>
      </c>
      <c r="K186" s="138" t="s">
        <v>460</v>
      </c>
      <c r="L186" s="138" t="s">
        <v>461</v>
      </c>
      <c r="M186" s="138" t="s">
        <v>701</v>
      </c>
      <c r="N186" s="138" t="s">
        <v>454</v>
      </c>
      <c r="O186" s="138" t="s">
        <v>487</v>
      </c>
      <c r="P186" s="138">
        <v>3485757</v>
      </c>
      <c r="Q186" s="138" t="s">
        <v>456</v>
      </c>
    </row>
    <row r="187" spans="1:17">
      <c r="A187" s="138">
        <v>81112218</v>
      </c>
      <c r="B187" s="199" t="s">
        <v>934</v>
      </c>
      <c r="C187" s="138" t="s">
        <v>31</v>
      </c>
      <c r="D187" s="138" t="s">
        <v>31</v>
      </c>
      <c r="E187" s="138" t="s">
        <v>446</v>
      </c>
      <c r="F187" s="138">
        <v>365</v>
      </c>
      <c r="G187" s="138" t="s">
        <v>472</v>
      </c>
      <c r="H187" s="138" t="s">
        <v>448</v>
      </c>
      <c r="I187" s="139" t="s">
        <v>935</v>
      </c>
      <c r="J187" s="139" t="s">
        <v>935</v>
      </c>
      <c r="K187" s="138" t="s">
        <v>460</v>
      </c>
      <c r="L187" s="138" t="s">
        <v>461</v>
      </c>
      <c r="M187" s="138" t="s">
        <v>701</v>
      </c>
      <c r="N187" s="138" t="s">
        <v>454</v>
      </c>
      <c r="O187" s="138" t="s">
        <v>936</v>
      </c>
      <c r="P187" s="138">
        <v>3485757</v>
      </c>
      <c r="Q187" s="138" t="s">
        <v>456</v>
      </c>
    </row>
    <row r="188" spans="1:17">
      <c r="A188" s="138">
        <v>81111600</v>
      </c>
      <c r="B188" s="199" t="s">
        <v>937</v>
      </c>
      <c r="C188" s="138" t="s">
        <v>38</v>
      </c>
      <c r="D188" s="138" t="s">
        <v>38</v>
      </c>
      <c r="E188" s="138" t="s">
        <v>446</v>
      </c>
      <c r="F188" s="138">
        <v>365</v>
      </c>
      <c r="G188" s="138" t="s">
        <v>458</v>
      </c>
      <c r="H188" s="138" t="s">
        <v>448</v>
      </c>
      <c r="I188" s="139" t="s">
        <v>938</v>
      </c>
      <c r="J188" s="139" t="s">
        <v>938</v>
      </c>
      <c r="K188" s="138" t="s">
        <v>460</v>
      </c>
      <c r="L188" s="138" t="s">
        <v>461</v>
      </c>
      <c r="M188" s="138" t="s">
        <v>469</v>
      </c>
      <c r="N188" s="138" t="s">
        <v>454</v>
      </c>
      <c r="O188" s="138" t="s">
        <v>542</v>
      </c>
      <c r="P188" s="138">
        <v>3485757</v>
      </c>
      <c r="Q188" s="138" t="s">
        <v>456</v>
      </c>
    </row>
    <row r="189" spans="1:17">
      <c r="A189" s="138">
        <v>81112218</v>
      </c>
      <c r="B189" s="199" t="s">
        <v>939</v>
      </c>
      <c r="C189" s="138" t="s">
        <v>33</v>
      </c>
      <c r="D189" s="138" t="s">
        <v>33</v>
      </c>
      <c r="E189" s="138" t="s">
        <v>446</v>
      </c>
      <c r="F189" s="138">
        <v>365</v>
      </c>
      <c r="G189" s="138" t="s">
        <v>458</v>
      </c>
      <c r="H189" s="138" t="s">
        <v>448</v>
      </c>
      <c r="I189" s="139" t="s">
        <v>940</v>
      </c>
      <c r="J189" s="139" t="s">
        <v>940</v>
      </c>
      <c r="K189" s="138" t="s">
        <v>460</v>
      </c>
      <c r="L189" s="138" t="s">
        <v>461</v>
      </c>
      <c r="M189" s="138" t="s">
        <v>701</v>
      </c>
      <c r="N189" s="138" t="s">
        <v>454</v>
      </c>
      <c r="O189" s="138" t="s">
        <v>487</v>
      </c>
      <c r="P189" s="138">
        <v>3485757</v>
      </c>
      <c r="Q189" s="138" t="s">
        <v>456</v>
      </c>
    </row>
    <row r="190" spans="1:17">
      <c r="A190" s="138">
        <v>81112218</v>
      </c>
      <c r="B190" s="199" t="s">
        <v>941</v>
      </c>
      <c r="C190" s="138" t="s">
        <v>31</v>
      </c>
      <c r="D190" s="138" t="s">
        <v>31</v>
      </c>
      <c r="E190" s="138" t="s">
        <v>446</v>
      </c>
      <c r="F190" s="138">
        <v>365</v>
      </c>
      <c r="G190" s="138" t="s">
        <v>447</v>
      </c>
      <c r="H190" s="138" t="s">
        <v>448</v>
      </c>
      <c r="I190" s="139" t="s">
        <v>942</v>
      </c>
      <c r="J190" s="139" t="s">
        <v>942</v>
      </c>
      <c r="K190" s="138" t="s">
        <v>460</v>
      </c>
      <c r="L190" s="138" t="s">
        <v>461</v>
      </c>
      <c r="M190" s="138" t="s">
        <v>701</v>
      </c>
      <c r="N190" s="138" t="s">
        <v>454</v>
      </c>
      <c r="O190" s="138" t="s">
        <v>936</v>
      </c>
      <c r="P190" s="138">
        <v>3485757</v>
      </c>
      <c r="Q190" s="138" t="s">
        <v>456</v>
      </c>
    </row>
    <row r="191" spans="1:17">
      <c r="A191" s="138">
        <v>81112218</v>
      </c>
      <c r="B191" s="199" t="s">
        <v>943</v>
      </c>
      <c r="C191" s="138" t="s">
        <v>35</v>
      </c>
      <c r="D191" s="138" t="s">
        <v>35</v>
      </c>
      <c r="E191" s="138" t="s">
        <v>446</v>
      </c>
      <c r="F191" s="138">
        <v>365</v>
      </c>
      <c r="G191" s="138" t="s">
        <v>458</v>
      </c>
      <c r="H191" s="138" t="s">
        <v>448</v>
      </c>
      <c r="I191" s="139" t="s">
        <v>944</v>
      </c>
      <c r="J191" s="139" t="s">
        <v>944</v>
      </c>
      <c r="K191" s="138" t="s">
        <v>460</v>
      </c>
      <c r="L191" s="138" t="s">
        <v>461</v>
      </c>
      <c r="M191" s="138" t="s">
        <v>701</v>
      </c>
      <c r="N191" s="138" t="s">
        <v>454</v>
      </c>
      <c r="O191" s="138" t="s">
        <v>936</v>
      </c>
      <c r="P191" s="138">
        <v>3485757</v>
      </c>
      <c r="Q191" s="138" t="s">
        <v>456</v>
      </c>
    </row>
    <row r="192" spans="1:17">
      <c r="A192" s="138">
        <v>81112218</v>
      </c>
      <c r="B192" s="199" t="s">
        <v>945</v>
      </c>
      <c r="C192" s="138" t="s">
        <v>33</v>
      </c>
      <c r="D192" s="138" t="s">
        <v>33</v>
      </c>
      <c r="E192" s="138" t="s">
        <v>446</v>
      </c>
      <c r="F192" s="138">
        <v>365</v>
      </c>
      <c r="G192" s="138" t="s">
        <v>458</v>
      </c>
      <c r="H192" s="138" t="s">
        <v>448</v>
      </c>
      <c r="I192" s="139" t="s">
        <v>946</v>
      </c>
      <c r="J192" s="139" t="s">
        <v>946</v>
      </c>
      <c r="K192" s="138" t="s">
        <v>460</v>
      </c>
      <c r="L192" s="138" t="s">
        <v>461</v>
      </c>
      <c r="M192" s="138" t="s">
        <v>701</v>
      </c>
      <c r="N192" s="138" t="s">
        <v>454</v>
      </c>
      <c r="O192" s="138" t="s">
        <v>947</v>
      </c>
      <c r="P192" s="138">
        <v>3485757</v>
      </c>
      <c r="Q192" s="138" t="s">
        <v>456</v>
      </c>
    </row>
    <row r="193" spans="1:17">
      <c r="A193" s="138">
        <v>81112218</v>
      </c>
      <c r="B193" s="199" t="s">
        <v>948</v>
      </c>
      <c r="C193" s="138" t="s">
        <v>34</v>
      </c>
      <c r="D193" s="138" t="s">
        <v>34</v>
      </c>
      <c r="E193" s="138" t="s">
        <v>446</v>
      </c>
      <c r="F193" s="138">
        <v>365</v>
      </c>
      <c r="G193" s="138" t="s">
        <v>458</v>
      </c>
      <c r="H193" s="138" t="s">
        <v>448</v>
      </c>
      <c r="I193" s="139" t="s">
        <v>949</v>
      </c>
      <c r="J193" s="139" t="s">
        <v>949</v>
      </c>
      <c r="K193" s="138" t="s">
        <v>460</v>
      </c>
      <c r="L193" s="138" t="s">
        <v>461</v>
      </c>
      <c r="M193" s="138" t="s">
        <v>701</v>
      </c>
      <c r="N193" s="138" t="s">
        <v>454</v>
      </c>
      <c r="O193" s="138" t="s">
        <v>487</v>
      </c>
      <c r="P193" s="138">
        <v>3485757</v>
      </c>
      <c r="Q193" s="138" t="s">
        <v>456</v>
      </c>
    </row>
    <row r="194" spans="1:17">
      <c r="A194" s="138">
        <v>43232107</v>
      </c>
      <c r="B194" s="199" t="s">
        <v>950</v>
      </c>
      <c r="C194" s="138" t="s">
        <v>33</v>
      </c>
      <c r="D194" s="138" t="s">
        <v>33</v>
      </c>
      <c r="E194" s="138" t="s">
        <v>446</v>
      </c>
      <c r="F194" s="138">
        <v>365</v>
      </c>
      <c r="G194" s="138" t="s">
        <v>458</v>
      </c>
      <c r="H194" s="138" t="s">
        <v>448</v>
      </c>
      <c r="I194" s="139" t="s">
        <v>951</v>
      </c>
      <c r="J194" s="139" t="s">
        <v>951</v>
      </c>
      <c r="K194" s="138" t="s">
        <v>460</v>
      </c>
      <c r="L194" s="138" t="s">
        <v>461</v>
      </c>
      <c r="M194" s="138" t="s">
        <v>701</v>
      </c>
      <c r="N194" s="138" t="s">
        <v>454</v>
      </c>
      <c r="O194" s="138" t="s">
        <v>487</v>
      </c>
      <c r="P194" s="138">
        <v>3485757</v>
      </c>
      <c r="Q194" s="138" t="s">
        <v>456</v>
      </c>
    </row>
    <row r="195" spans="1:17">
      <c r="A195" s="138">
        <v>81112218</v>
      </c>
      <c r="B195" s="199" t="s">
        <v>952</v>
      </c>
      <c r="C195" s="138" t="s">
        <v>33</v>
      </c>
      <c r="D195" s="138" t="s">
        <v>33</v>
      </c>
      <c r="E195" s="138" t="s">
        <v>446</v>
      </c>
      <c r="F195" s="138">
        <v>365</v>
      </c>
      <c r="G195" s="138" t="s">
        <v>458</v>
      </c>
      <c r="H195" s="138" t="s">
        <v>448</v>
      </c>
      <c r="I195" s="139" t="s">
        <v>953</v>
      </c>
      <c r="J195" s="139" t="s">
        <v>953</v>
      </c>
      <c r="K195" s="138" t="s">
        <v>460</v>
      </c>
      <c r="L195" s="138" t="s">
        <v>461</v>
      </c>
      <c r="M195" s="138" t="s">
        <v>701</v>
      </c>
      <c r="N195" s="138" t="s">
        <v>454</v>
      </c>
      <c r="O195" s="138" t="s">
        <v>947</v>
      </c>
      <c r="P195" s="138">
        <v>3485757</v>
      </c>
      <c r="Q195" s="138" t="s">
        <v>456</v>
      </c>
    </row>
    <row r="196" spans="1:17">
      <c r="A196" s="138">
        <v>43232107</v>
      </c>
      <c r="B196" s="199" t="s">
        <v>954</v>
      </c>
      <c r="C196" s="138" t="s">
        <v>33</v>
      </c>
      <c r="D196" s="138" t="s">
        <v>33</v>
      </c>
      <c r="E196" s="138" t="s">
        <v>446</v>
      </c>
      <c r="F196" s="138">
        <v>365</v>
      </c>
      <c r="G196" s="138" t="s">
        <v>458</v>
      </c>
      <c r="H196" s="138" t="s">
        <v>448</v>
      </c>
      <c r="I196" s="139" t="s">
        <v>955</v>
      </c>
      <c r="J196" s="139" t="s">
        <v>955</v>
      </c>
      <c r="K196" s="138" t="s">
        <v>460</v>
      </c>
      <c r="L196" s="138" t="s">
        <v>461</v>
      </c>
      <c r="M196" s="138" t="s">
        <v>701</v>
      </c>
      <c r="N196" s="138" t="s">
        <v>454</v>
      </c>
      <c r="O196" s="138" t="s">
        <v>956</v>
      </c>
      <c r="P196" s="138">
        <v>3485757</v>
      </c>
      <c r="Q196" s="138" t="s">
        <v>456</v>
      </c>
    </row>
    <row r="197" spans="1:17">
      <c r="A197" s="138">
        <v>81112218</v>
      </c>
      <c r="B197" s="199" t="s">
        <v>957</v>
      </c>
      <c r="C197" s="138" t="s">
        <v>33</v>
      </c>
      <c r="D197" s="138" t="s">
        <v>33</v>
      </c>
      <c r="E197" s="138" t="s">
        <v>446</v>
      </c>
      <c r="F197" s="138">
        <v>365</v>
      </c>
      <c r="G197" s="138" t="s">
        <v>458</v>
      </c>
      <c r="H197" s="138" t="s">
        <v>448</v>
      </c>
      <c r="I197" s="139" t="s">
        <v>958</v>
      </c>
      <c r="J197" s="139" t="s">
        <v>958</v>
      </c>
      <c r="K197" s="138" t="s">
        <v>460</v>
      </c>
      <c r="L197" s="138" t="s">
        <v>461</v>
      </c>
      <c r="M197" s="138" t="s">
        <v>701</v>
      </c>
      <c r="N197" s="138" t="s">
        <v>454</v>
      </c>
      <c r="O197" s="138" t="s">
        <v>947</v>
      </c>
      <c r="P197" s="138">
        <v>3485757</v>
      </c>
      <c r="Q197" s="138" t="s">
        <v>456</v>
      </c>
    </row>
    <row r="198" spans="1:17">
      <c r="A198" s="138">
        <v>81112218</v>
      </c>
      <c r="B198" s="199" t="s">
        <v>959</v>
      </c>
      <c r="C198" s="138" t="s">
        <v>37</v>
      </c>
      <c r="D198" s="138" t="s">
        <v>37</v>
      </c>
      <c r="E198" s="138" t="s">
        <v>446</v>
      </c>
      <c r="F198" s="138">
        <v>1095</v>
      </c>
      <c r="G198" s="138" t="s">
        <v>458</v>
      </c>
      <c r="H198" s="138" t="s">
        <v>448</v>
      </c>
      <c r="I198" s="139" t="s">
        <v>960</v>
      </c>
      <c r="J198" s="139" t="s">
        <v>960</v>
      </c>
      <c r="K198" s="138" t="s">
        <v>460</v>
      </c>
      <c r="L198" s="138" t="s">
        <v>461</v>
      </c>
      <c r="M198" s="138" t="s">
        <v>701</v>
      </c>
      <c r="N198" s="138" t="s">
        <v>454</v>
      </c>
      <c r="O198" s="138" t="s">
        <v>936</v>
      </c>
      <c r="P198" s="138">
        <v>3485757</v>
      </c>
      <c r="Q198" s="138" t="s">
        <v>456</v>
      </c>
    </row>
    <row r="199" spans="1:17">
      <c r="A199" s="138">
        <v>81112213</v>
      </c>
      <c r="B199" s="199" t="s">
        <v>961</v>
      </c>
      <c r="C199" s="138" t="s">
        <v>28</v>
      </c>
      <c r="D199" s="138" t="s">
        <v>28</v>
      </c>
      <c r="E199" s="138" t="s">
        <v>446</v>
      </c>
      <c r="F199" s="138">
        <v>365</v>
      </c>
      <c r="G199" s="138" t="s">
        <v>458</v>
      </c>
      <c r="H199" s="138" t="s">
        <v>448</v>
      </c>
      <c r="I199" s="139" t="s">
        <v>962</v>
      </c>
      <c r="J199" s="139" t="s">
        <v>962</v>
      </c>
      <c r="K199" s="138" t="s">
        <v>460</v>
      </c>
      <c r="L199" s="138" t="s">
        <v>461</v>
      </c>
      <c r="M199" s="138" t="s">
        <v>701</v>
      </c>
      <c r="N199" s="138" t="s">
        <v>454</v>
      </c>
      <c r="O199" s="138" t="s">
        <v>956</v>
      </c>
      <c r="P199" s="138">
        <v>3485757</v>
      </c>
      <c r="Q199" s="138" t="s">
        <v>456</v>
      </c>
    </row>
    <row r="200" spans="1:17">
      <c r="A200" s="138">
        <v>81112218</v>
      </c>
      <c r="B200" s="199" t="s">
        <v>963</v>
      </c>
      <c r="C200" s="138" t="s">
        <v>28</v>
      </c>
      <c r="D200" s="138" t="s">
        <v>28</v>
      </c>
      <c r="E200" s="138" t="s">
        <v>446</v>
      </c>
      <c r="F200" s="138">
        <v>365</v>
      </c>
      <c r="G200" s="138" t="s">
        <v>458</v>
      </c>
      <c r="H200" s="138" t="s">
        <v>448</v>
      </c>
      <c r="I200" s="139" t="s">
        <v>964</v>
      </c>
      <c r="J200" s="139" t="s">
        <v>964</v>
      </c>
      <c r="K200" s="138" t="s">
        <v>460</v>
      </c>
      <c r="L200" s="138" t="s">
        <v>461</v>
      </c>
      <c r="M200" s="138" t="s">
        <v>701</v>
      </c>
      <c r="N200" s="138" t="s">
        <v>454</v>
      </c>
      <c r="O200" s="138" t="s">
        <v>947</v>
      </c>
      <c r="P200" s="138">
        <v>3485757</v>
      </c>
      <c r="Q200" s="138" t="s">
        <v>456</v>
      </c>
    </row>
    <row r="201" spans="1:17">
      <c r="A201" s="138">
        <v>81112205</v>
      </c>
      <c r="B201" s="199" t="s">
        <v>965</v>
      </c>
      <c r="C201" s="138" t="s">
        <v>37</v>
      </c>
      <c r="D201" s="138" t="s">
        <v>37</v>
      </c>
      <c r="E201" s="138" t="s">
        <v>446</v>
      </c>
      <c r="F201" s="138">
        <v>720</v>
      </c>
      <c r="G201" s="138" t="s">
        <v>458</v>
      </c>
      <c r="H201" s="138" t="s">
        <v>448</v>
      </c>
      <c r="I201" s="139" t="s">
        <v>966</v>
      </c>
      <c r="J201" s="139" t="s">
        <v>633</v>
      </c>
      <c r="K201" s="138" t="s">
        <v>451</v>
      </c>
      <c r="L201" s="138" t="s">
        <v>967</v>
      </c>
      <c r="M201" s="138" t="s">
        <v>701</v>
      </c>
      <c r="N201" s="138" t="s">
        <v>454</v>
      </c>
      <c r="O201" s="138" t="s">
        <v>968</v>
      </c>
      <c r="P201" s="138">
        <v>3485757</v>
      </c>
      <c r="Q201" s="138" t="s">
        <v>456</v>
      </c>
    </row>
    <row r="202" spans="1:17">
      <c r="A202" s="138">
        <v>81112205</v>
      </c>
      <c r="B202" s="199" t="s">
        <v>969</v>
      </c>
      <c r="C202" s="138" t="s">
        <v>28</v>
      </c>
      <c r="D202" s="138" t="s">
        <v>28</v>
      </c>
      <c r="E202" s="138" t="s">
        <v>446</v>
      </c>
      <c r="F202" s="138">
        <v>365</v>
      </c>
      <c r="G202" s="138" t="s">
        <v>458</v>
      </c>
      <c r="H202" s="138" t="s">
        <v>448</v>
      </c>
      <c r="I202" s="139" t="s">
        <v>970</v>
      </c>
      <c r="J202" s="139" t="s">
        <v>970</v>
      </c>
      <c r="K202" s="138" t="s">
        <v>460</v>
      </c>
      <c r="L202" s="138" t="s">
        <v>461</v>
      </c>
      <c r="M202" s="138" t="s">
        <v>701</v>
      </c>
      <c r="N202" s="138" t="s">
        <v>454</v>
      </c>
      <c r="O202" s="138" t="s">
        <v>968</v>
      </c>
      <c r="P202" s="138">
        <v>3485757</v>
      </c>
      <c r="Q202" s="138" t="s">
        <v>456</v>
      </c>
    </row>
    <row r="203" spans="1:17">
      <c r="A203" s="138">
        <v>81112208</v>
      </c>
      <c r="B203" s="199" t="s">
        <v>971</v>
      </c>
      <c r="C203" s="138" t="s">
        <v>30</v>
      </c>
      <c r="D203" s="138" t="s">
        <v>30</v>
      </c>
      <c r="E203" s="138" t="s">
        <v>446</v>
      </c>
      <c r="F203" s="138">
        <v>365</v>
      </c>
      <c r="G203" s="138" t="s">
        <v>447</v>
      </c>
      <c r="H203" s="138" t="s">
        <v>448</v>
      </c>
      <c r="I203" s="139" t="s">
        <v>972</v>
      </c>
      <c r="J203" s="139" t="s">
        <v>972</v>
      </c>
      <c r="K203" s="138" t="s">
        <v>460</v>
      </c>
      <c r="L203" s="138" t="s">
        <v>461</v>
      </c>
      <c r="M203" s="138" t="s">
        <v>701</v>
      </c>
      <c r="N203" s="138" t="s">
        <v>454</v>
      </c>
      <c r="O203" s="138" t="s">
        <v>973</v>
      </c>
      <c r="P203" s="138">
        <v>3485757</v>
      </c>
      <c r="Q203" s="138" t="s">
        <v>456</v>
      </c>
    </row>
    <row r="204" spans="1:17">
      <c r="A204" s="138">
        <v>81161711</v>
      </c>
      <c r="B204" s="199" t="s">
        <v>974</v>
      </c>
      <c r="C204" s="138" t="s">
        <v>30</v>
      </c>
      <c r="D204" s="138" t="s">
        <v>30</v>
      </c>
      <c r="E204" s="138" t="s">
        <v>446</v>
      </c>
      <c r="F204" s="138">
        <v>365</v>
      </c>
      <c r="G204" s="138" t="s">
        <v>447</v>
      </c>
      <c r="H204" s="138" t="s">
        <v>448</v>
      </c>
      <c r="I204" s="139" t="s">
        <v>468</v>
      </c>
      <c r="J204" s="139" t="s">
        <v>468</v>
      </c>
      <c r="K204" s="138" t="s">
        <v>460</v>
      </c>
      <c r="L204" s="138" t="s">
        <v>461</v>
      </c>
      <c r="M204" s="138" t="s">
        <v>701</v>
      </c>
      <c r="N204" s="138" t="s">
        <v>454</v>
      </c>
      <c r="O204" s="138" t="s">
        <v>676</v>
      </c>
      <c r="P204" s="138">
        <v>3485757</v>
      </c>
      <c r="Q204" s="138" t="s">
        <v>456</v>
      </c>
    </row>
    <row r="205" spans="1:17">
      <c r="A205" s="138">
        <v>81112300</v>
      </c>
      <c r="B205" s="199" t="s">
        <v>975</v>
      </c>
      <c r="C205" s="138" t="s">
        <v>33</v>
      </c>
      <c r="D205" s="138" t="s">
        <v>33</v>
      </c>
      <c r="E205" s="138" t="s">
        <v>446</v>
      </c>
      <c r="F205" s="138">
        <v>1095</v>
      </c>
      <c r="G205" s="138" t="s">
        <v>447</v>
      </c>
      <c r="H205" s="138" t="s">
        <v>448</v>
      </c>
      <c r="I205" s="139" t="s">
        <v>746</v>
      </c>
      <c r="J205" s="139" t="s">
        <v>746</v>
      </c>
      <c r="K205" s="138" t="s">
        <v>460</v>
      </c>
      <c r="L205" s="138" t="s">
        <v>461</v>
      </c>
      <c r="M205" s="138" t="s">
        <v>701</v>
      </c>
      <c r="N205" s="138" t="s">
        <v>454</v>
      </c>
      <c r="O205" s="138" t="s">
        <v>976</v>
      </c>
      <c r="P205" s="138">
        <v>3485757</v>
      </c>
      <c r="Q205" s="138" t="s">
        <v>456</v>
      </c>
    </row>
    <row r="206" spans="1:17">
      <c r="A206" s="138">
        <v>81111803</v>
      </c>
      <c r="B206" s="199" t="s">
        <v>977</v>
      </c>
      <c r="C206" s="138" t="s">
        <v>28</v>
      </c>
      <c r="D206" s="138" t="s">
        <v>28</v>
      </c>
      <c r="E206" s="138" t="s">
        <v>446</v>
      </c>
      <c r="F206" s="138">
        <v>1095</v>
      </c>
      <c r="G206" s="138" t="s">
        <v>447</v>
      </c>
      <c r="H206" s="138" t="s">
        <v>448</v>
      </c>
      <c r="I206" s="139" t="s">
        <v>978</v>
      </c>
      <c r="J206" s="139" t="s">
        <v>978</v>
      </c>
      <c r="K206" s="138" t="s">
        <v>460</v>
      </c>
      <c r="L206" s="138" t="s">
        <v>461</v>
      </c>
      <c r="M206" s="138" t="s">
        <v>701</v>
      </c>
      <c r="N206" s="138" t="s">
        <v>454</v>
      </c>
      <c r="O206" s="138" t="s">
        <v>976</v>
      </c>
      <c r="P206" s="138">
        <v>3485757</v>
      </c>
      <c r="Q206" s="138" t="s">
        <v>456</v>
      </c>
    </row>
    <row r="207" spans="1:17" ht="25.9">
      <c r="A207" s="138">
        <v>81111812</v>
      </c>
      <c r="B207" s="199" t="s">
        <v>979</v>
      </c>
      <c r="C207" s="138" t="s">
        <v>33</v>
      </c>
      <c r="D207" s="138" t="s">
        <v>33</v>
      </c>
      <c r="E207" s="138" t="s">
        <v>446</v>
      </c>
      <c r="F207" s="138">
        <v>365</v>
      </c>
      <c r="G207" s="138" t="s">
        <v>458</v>
      </c>
      <c r="H207" s="138" t="s">
        <v>448</v>
      </c>
      <c r="I207" s="139" t="s">
        <v>980</v>
      </c>
      <c r="J207" s="139" t="s">
        <v>980</v>
      </c>
      <c r="K207" s="138" t="s">
        <v>460</v>
      </c>
      <c r="L207" s="138" t="s">
        <v>461</v>
      </c>
      <c r="M207" s="138" t="s">
        <v>701</v>
      </c>
      <c r="N207" s="138" t="s">
        <v>454</v>
      </c>
      <c r="O207" s="138" t="s">
        <v>676</v>
      </c>
      <c r="P207" s="138">
        <v>3485757</v>
      </c>
      <c r="Q207" s="138" t="s">
        <v>456</v>
      </c>
    </row>
    <row r="208" spans="1:17">
      <c r="A208" s="138">
        <v>81112306</v>
      </c>
      <c r="B208" s="199" t="s">
        <v>981</v>
      </c>
      <c r="C208" s="138" t="s">
        <v>29</v>
      </c>
      <c r="D208" s="138" t="s">
        <v>29</v>
      </c>
      <c r="E208" s="138" t="s">
        <v>446</v>
      </c>
      <c r="F208" s="138">
        <v>1095</v>
      </c>
      <c r="G208" s="138" t="s">
        <v>472</v>
      </c>
      <c r="H208" s="138" t="s">
        <v>448</v>
      </c>
      <c r="I208" s="139" t="s">
        <v>982</v>
      </c>
      <c r="J208" s="139" t="s">
        <v>983</v>
      </c>
      <c r="K208" s="138" t="s">
        <v>451</v>
      </c>
      <c r="L208" s="138" t="s">
        <v>452</v>
      </c>
      <c r="M208" s="138" t="s">
        <v>701</v>
      </c>
      <c r="N208" s="138" t="s">
        <v>454</v>
      </c>
      <c r="O208" s="138" t="s">
        <v>984</v>
      </c>
      <c r="P208" s="138">
        <v>3485757</v>
      </c>
      <c r="Q208" s="138" t="s">
        <v>456</v>
      </c>
    </row>
    <row r="209" spans="1:17">
      <c r="A209" s="138">
        <v>81112200</v>
      </c>
      <c r="B209" s="199" t="s">
        <v>985</v>
      </c>
      <c r="C209" s="138" t="s">
        <v>30</v>
      </c>
      <c r="D209" s="138" t="s">
        <v>30</v>
      </c>
      <c r="E209" s="138" t="s">
        <v>446</v>
      </c>
      <c r="F209" s="138">
        <v>1095</v>
      </c>
      <c r="G209" s="138" t="s">
        <v>472</v>
      </c>
      <c r="H209" s="138" t="s">
        <v>448</v>
      </c>
      <c r="I209" s="139" t="s">
        <v>986</v>
      </c>
      <c r="J209" s="139" t="s">
        <v>987</v>
      </c>
      <c r="K209" s="138" t="s">
        <v>451</v>
      </c>
      <c r="L209" s="138" t="s">
        <v>452</v>
      </c>
      <c r="M209" s="138" t="s">
        <v>701</v>
      </c>
      <c r="N209" s="138" t="s">
        <v>454</v>
      </c>
      <c r="O209" s="138" t="s">
        <v>676</v>
      </c>
      <c r="P209" s="138">
        <v>3485757</v>
      </c>
      <c r="Q209" s="138" t="s">
        <v>456</v>
      </c>
    </row>
    <row r="210" spans="1:17">
      <c r="A210" s="138">
        <v>81112300</v>
      </c>
      <c r="B210" s="199" t="s">
        <v>988</v>
      </c>
      <c r="C210" s="138" t="s">
        <v>34</v>
      </c>
      <c r="D210" s="138" t="s">
        <v>34</v>
      </c>
      <c r="E210" s="138" t="s">
        <v>446</v>
      </c>
      <c r="F210" s="138">
        <v>365</v>
      </c>
      <c r="G210" s="138" t="s">
        <v>447</v>
      </c>
      <c r="H210" s="138" t="s">
        <v>448</v>
      </c>
      <c r="I210" s="139" t="s">
        <v>989</v>
      </c>
      <c r="J210" s="139" t="s">
        <v>989</v>
      </c>
      <c r="K210" s="138" t="s">
        <v>460</v>
      </c>
      <c r="L210" s="138" t="s">
        <v>461</v>
      </c>
      <c r="M210" s="138" t="s">
        <v>701</v>
      </c>
      <c r="N210" s="138" t="s">
        <v>454</v>
      </c>
      <c r="O210" s="138" t="s">
        <v>976</v>
      </c>
      <c r="P210" s="138">
        <v>3485757</v>
      </c>
      <c r="Q210" s="138" t="s">
        <v>456</v>
      </c>
    </row>
    <row r="211" spans="1:17">
      <c r="A211" s="138">
        <v>81112300</v>
      </c>
      <c r="B211" s="199" t="s">
        <v>990</v>
      </c>
      <c r="C211" s="138" t="s">
        <v>31</v>
      </c>
      <c r="D211" s="138" t="s">
        <v>31</v>
      </c>
      <c r="E211" s="138" t="s">
        <v>446</v>
      </c>
      <c r="F211" s="138">
        <v>730</v>
      </c>
      <c r="G211" s="138" t="s">
        <v>447</v>
      </c>
      <c r="H211" s="138" t="s">
        <v>448</v>
      </c>
      <c r="I211" s="139" t="s">
        <v>991</v>
      </c>
      <c r="J211" s="139" t="s">
        <v>992</v>
      </c>
      <c r="K211" s="138" t="s">
        <v>451</v>
      </c>
      <c r="L211" s="138" t="s">
        <v>452</v>
      </c>
      <c r="M211" s="138" t="s">
        <v>701</v>
      </c>
      <c r="N211" s="138" t="s">
        <v>454</v>
      </c>
      <c r="O211" s="138" t="s">
        <v>973</v>
      </c>
      <c r="P211" s="138">
        <v>3485757</v>
      </c>
      <c r="Q211" s="138" t="s">
        <v>456</v>
      </c>
    </row>
    <row r="212" spans="1:17" ht="25.9">
      <c r="A212" s="138">
        <v>80101507</v>
      </c>
      <c r="B212" s="199" t="s">
        <v>993</v>
      </c>
      <c r="C212" s="138" t="s">
        <v>29</v>
      </c>
      <c r="D212" s="138" t="s">
        <v>29</v>
      </c>
      <c r="E212" s="138" t="s">
        <v>446</v>
      </c>
      <c r="F212" s="138">
        <v>365</v>
      </c>
      <c r="G212" s="138" t="s">
        <v>447</v>
      </c>
      <c r="H212" s="138" t="s">
        <v>448</v>
      </c>
      <c r="I212" s="139" t="s">
        <v>994</v>
      </c>
      <c r="J212" s="139" t="s">
        <v>994</v>
      </c>
      <c r="K212" s="138" t="s">
        <v>460</v>
      </c>
      <c r="L212" s="138" t="s">
        <v>461</v>
      </c>
      <c r="M212" s="138" t="s">
        <v>701</v>
      </c>
      <c r="N212" s="138" t="s">
        <v>454</v>
      </c>
      <c r="O212" s="138" t="s">
        <v>973</v>
      </c>
      <c r="P212" s="138">
        <v>3485757</v>
      </c>
      <c r="Q212" s="138" t="s">
        <v>456</v>
      </c>
    </row>
    <row r="213" spans="1:17">
      <c r="A213" s="138">
        <v>81111811</v>
      </c>
      <c r="B213" s="199" t="s">
        <v>995</v>
      </c>
      <c r="C213" s="138" t="s">
        <v>33</v>
      </c>
      <c r="D213" s="138" t="s">
        <v>33</v>
      </c>
      <c r="E213" s="138" t="s">
        <v>446</v>
      </c>
      <c r="F213" s="138">
        <v>365</v>
      </c>
      <c r="G213" s="138" t="s">
        <v>458</v>
      </c>
      <c r="H213" s="138" t="s">
        <v>448</v>
      </c>
      <c r="I213" s="139" t="s">
        <v>689</v>
      </c>
      <c r="J213" s="139" t="s">
        <v>689</v>
      </c>
      <c r="K213" s="138" t="s">
        <v>460</v>
      </c>
      <c r="L213" s="138" t="s">
        <v>461</v>
      </c>
      <c r="M213" s="138" t="s">
        <v>701</v>
      </c>
      <c r="N213" s="138" t="s">
        <v>454</v>
      </c>
      <c r="O213" s="138" t="s">
        <v>984</v>
      </c>
      <c r="P213" s="138">
        <v>3485757</v>
      </c>
      <c r="Q213" s="138" t="s">
        <v>456</v>
      </c>
    </row>
    <row r="214" spans="1:17" ht="25.9">
      <c r="A214" s="138">
        <v>81112200</v>
      </c>
      <c r="B214" s="199" t="s">
        <v>996</v>
      </c>
      <c r="C214" s="138" t="s">
        <v>30</v>
      </c>
      <c r="D214" s="138" t="s">
        <v>30</v>
      </c>
      <c r="E214" s="138" t="s">
        <v>446</v>
      </c>
      <c r="F214" s="138">
        <v>365</v>
      </c>
      <c r="G214" s="138" t="s">
        <v>447</v>
      </c>
      <c r="H214" s="138" t="s">
        <v>448</v>
      </c>
      <c r="I214" s="139" t="s">
        <v>719</v>
      </c>
      <c r="J214" s="139" t="s">
        <v>719</v>
      </c>
      <c r="K214" s="138" t="s">
        <v>460</v>
      </c>
      <c r="L214" s="138" t="s">
        <v>461</v>
      </c>
      <c r="M214" s="138" t="s">
        <v>701</v>
      </c>
      <c r="N214" s="138" t="s">
        <v>454</v>
      </c>
      <c r="O214" s="138" t="s">
        <v>997</v>
      </c>
      <c r="P214" s="138">
        <v>3485757</v>
      </c>
      <c r="Q214" s="138" t="s">
        <v>456</v>
      </c>
    </row>
    <row r="215" spans="1:17">
      <c r="A215" s="138">
        <v>81112200</v>
      </c>
      <c r="B215" s="199" t="s">
        <v>998</v>
      </c>
      <c r="C215" s="138" t="s">
        <v>33</v>
      </c>
      <c r="D215" s="138" t="s">
        <v>33</v>
      </c>
      <c r="E215" s="138" t="s">
        <v>446</v>
      </c>
      <c r="F215" s="138">
        <v>365</v>
      </c>
      <c r="G215" s="138" t="s">
        <v>447</v>
      </c>
      <c r="H215" s="138" t="s">
        <v>448</v>
      </c>
      <c r="I215" s="139" t="s">
        <v>717</v>
      </c>
      <c r="J215" s="139" t="s">
        <v>717</v>
      </c>
      <c r="K215" s="138" t="s">
        <v>460</v>
      </c>
      <c r="L215" s="138" t="s">
        <v>461</v>
      </c>
      <c r="M215" s="138" t="s">
        <v>701</v>
      </c>
      <c r="N215" s="138" t="s">
        <v>454</v>
      </c>
      <c r="O215" s="138" t="s">
        <v>676</v>
      </c>
      <c r="P215" s="138">
        <v>3485757</v>
      </c>
      <c r="Q215" s="138" t="s">
        <v>456</v>
      </c>
    </row>
    <row r="216" spans="1:17">
      <c r="A216" s="138">
        <v>81112300</v>
      </c>
      <c r="B216" s="199" t="s">
        <v>999</v>
      </c>
      <c r="C216" s="138" t="s">
        <v>34</v>
      </c>
      <c r="D216" s="138" t="s">
        <v>34</v>
      </c>
      <c r="E216" s="138" t="s">
        <v>446</v>
      </c>
      <c r="F216" s="138">
        <v>1095</v>
      </c>
      <c r="G216" s="138" t="s">
        <v>458</v>
      </c>
      <c r="H216" s="138" t="s">
        <v>448</v>
      </c>
      <c r="I216" s="139" t="s">
        <v>463</v>
      </c>
      <c r="J216" s="139" t="s">
        <v>463</v>
      </c>
      <c r="K216" s="138" t="s">
        <v>460</v>
      </c>
      <c r="L216" s="138" t="s">
        <v>461</v>
      </c>
      <c r="M216" s="138" t="s">
        <v>701</v>
      </c>
      <c r="N216" s="138" t="s">
        <v>454</v>
      </c>
      <c r="O216" s="138" t="s">
        <v>976</v>
      </c>
      <c r="P216" s="138">
        <v>3485757</v>
      </c>
      <c r="Q216" s="138" t="s">
        <v>456</v>
      </c>
    </row>
    <row r="217" spans="1:17">
      <c r="A217" s="138">
        <v>81112300</v>
      </c>
      <c r="B217" s="199" t="s">
        <v>1000</v>
      </c>
      <c r="C217" s="138" t="s">
        <v>28</v>
      </c>
      <c r="D217" s="138" t="s">
        <v>28</v>
      </c>
      <c r="E217" s="138" t="s">
        <v>446</v>
      </c>
      <c r="F217" s="138">
        <v>365</v>
      </c>
      <c r="G217" s="138" t="s">
        <v>458</v>
      </c>
      <c r="H217" s="138" t="s">
        <v>448</v>
      </c>
      <c r="I217" s="139" t="s">
        <v>1001</v>
      </c>
      <c r="J217" s="139" t="s">
        <v>1001</v>
      </c>
      <c r="K217" s="138" t="s">
        <v>460</v>
      </c>
      <c r="L217" s="138" t="s">
        <v>461</v>
      </c>
      <c r="M217" s="138" t="s">
        <v>701</v>
      </c>
      <c r="N217" s="138" t="s">
        <v>454</v>
      </c>
      <c r="O217" s="138" t="s">
        <v>976</v>
      </c>
      <c r="P217" s="138">
        <v>3485757</v>
      </c>
      <c r="Q217" s="138" t="s">
        <v>456</v>
      </c>
    </row>
    <row r="218" spans="1:17">
      <c r="A218" s="138">
        <v>81112300</v>
      </c>
      <c r="B218" s="199" t="s">
        <v>1002</v>
      </c>
      <c r="C218" s="138" t="s">
        <v>34</v>
      </c>
      <c r="D218" s="138" t="s">
        <v>34</v>
      </c>
      <c r="E218" s="138" t="s">
        <v>446</v>
      </c>
      <c r="F218" s="138">
        <v>365</v>
      </c>
      <c r="G218" s="138" t="s">
        <v>458</v>
      </c>
      <c r="H218" s="138" t="s">
        <v>448</v>
      </c>
      <c r="I218" s="139" t="s">
        <v>1003</v>
      </c>
      <c r="J218" s="139" t="s">
        <v>1003</v>
      </c>
      <c r="K218" s="138" t="s">
        <v>460</v>
      </c>
      <c r="L218" s="138" t="s">
        <v>461</v>
      </c>
      <c r="M218" s="138" t="s">
        <v>701</v>
      </c>
      <c r="N218" s="138" t="s">
        <v>454</v>
      </c>
      <c r="O218" s="138" t="s">
        <v>676</v>
      </c>
      <c r="P218" s="138">
        <v>3485757</v>
      </c>
      <c r="Q218" s="138" t="s">
        <v>456</v>
      </c>
    </row>
    <row r="219" spans="1:17">
      <c r="A219" s="140">
        <v>80101500</v>
      </c>
      <c r="B219" s="200" t="s">
        <v>1004</v>
      </c>
      <c r="C219" s="140" t="s">
        <v>28</v>
      </c>
      <c r="D219" s="140" t="s">
        <v>28</v>
      </c>
      <c r="E219" s="140" t="s">
        <v>446</v>
      </c>
      <c r="F219" s="140">
        <v>365</v>
      </c>
      <c r="G219" s="140" t="s">
        <v>458</v>
      </c>
      <c r="H219" s="140" t="s">
        <v>448</v>
      </c>
      <c r="I219" s="141" t="s">
        <v>1005</v>
      </c>
      <c r="J219" s="141" t="s">
        <v>1005</v>
      </c>
      <c r="K219" s="140" t="s">
        <v>460</v>
      </c>
      <c r="L219" s="140" t="s">
        <v>461</v>
      </c>
      <c r="M219" s="140" t="s">
        <v>142</v>
      </c>
      <c r="N219" s="140" t="s">
        <v>454</v>
      </c>
      <c r="O219" s="140" t="s">
        <v>1006</v>
      </c>
      <c r="P219" s="140">
        <v>3485757</v>
      </c>
      <c r="Q219" s="140" t="s">
        <v>456</v>
      </c>
    </row>
    <row r="220" spans="1:17">
      <c r="A220" s="138">
        <v>90101600</v>
      </c>
      <c r="B220" s="199" t="s">
        <v>1007</v>
      </c>
      <c r="C220" s="138" t="s">
        <v>28</v>
      </c>
      <c r="D220" s="138" t="s">
        <v>28</v>
      </c>
      <c r="E220" s="138" t="s">
        <v>446</v>
      </c>
      <c r="F220" s="138">
        <v>365</v>
      </c>
      <c r="G220" s="138" t="s">
        <v>458</v>
      </c>
      <c r="H220" s="138" t="s">
        <v>448</v>
      </c>
      <c r="I220" s="139" t="s">
        <v>1008</v>
      </c>
      <c r="J220" s="139" t="s">
        <v>1008</v>
      </c>
      <c r="K220" s="138" t="s">
        <v>460</v>
      </c>
      <c r="L220" s="138" t="s">
        <v>461</v>
      </c>
      <c r="M220" s="138" t="s">
        <v>142</v>
      </c>
      <c r="N220" s="138" t="s">
        <v>454</v>
      </c>
      <c r="O220" s="138" t="s">
        <v>1009</v>
      </c>
      <c r="P220" s="138">
        <v>3485757</v>
      </c>
      <c r="Q220" s="138" t="s">
        <v>456</v>
      </c>
    </row>
    <row r="221" spans="1:17" ht="14.45">
      <c r="A221" s="142"/>
      <c r="B221" s="143"/>
      <c r="C221" s="144"/>
      <c r="D221" s="144"/>
      <c r="E221" s="142"/>
      <c r="F221" s="144"/>
      <c r="G221" s="142"/>
      <c r="H221" s="142"/>
      <c r="I221" s="145"/>
      <c r="J221" s="146"/>
      <c r="K221" s="142"/>
      <c r="L221" s="142"/>
      <c r="M221" s="142"/>
      <c r="N221" s="142"/>
      <c r="O221" s="142"/>
      <c r="P221" s="142"/>
      <c r="Q221" s="147"/>
    </row>
    <row r="222" spans="1:17" ht="14.45">
      <c r="A222" s="142"/>
      <c r="B222" s="143"/>
      <c r="C222" s="144"/>
      <c r="D222" s="144"/>
      <c r="E222" s="142"/>
      <c r="F222" s="144"/>
      <c r="G222" s="142"/>
      <c r="H222" s="142"/>
      <c r="I222" s="145"/>
      <c r="J222" s="146"/>
      <c r="K222" s="142"/>
      <c r="L222" s="142"/>
      <c r="M222" s="142"/>
      <c r="N222" s="142"/>
      <c r="O222" s="142"/>
      <c r="P222" s="142"/>
      <c r="Q222" s="147"/>
    </row>
    <row r="223" spans="1:17" ht="14.45">
      <c r="A223" s="142"/>
      <c r="B223" s="143"/>
      <c r="C223" s="144"/>
      <c r="D223" s="144"/>
      <c r="E223" s="142"/>
      <c r="F223" s="144"/>
      <c r="G223" s="142"/>
      <c r="H223" s="142"/>
      <c r="I223" s="148"/>
      <c r="J223" s="146"/>
      <c r="K223" s="142"/>
      <c r="L223" s="142"/>
      <c r="M223" s="142"/>
      <c r="N223" s="142"/>
      <c r="O223" s="142"/>
      <c r="P223" s="142"/>
      <c r="Q223" s="147"/>
    </row>
    <row r="224" spans="1:17" ht="14.45">
      <c r="A224" s="142"/>
      <c r="B224" s="143"/>
      <c r="C224" s="144"/>
      <c r="D224" s="144"/>
      <c r="E224" s="144"/>
      <c r="F224" s="144"/>
      <c r="G224" s="142"/>
      <c r="H224" s="142"/>
      <c r="I224" s="145"/>
      <c r="J224" s="149"/>
      <c r="K224" s="142"/>
      <c r="L224" s="142"/>
      <c r="M224" s="142"/>
      <c r="N224" s="142"/>
      <c r="O224" s="142"/>
      <c r="P224" s="142"/>
      <c r="Q224" s="147"/>
    </row>
    <row r="225" spans="1:17" ht="14.45">
      <c r="A225" s="142"/>
      <c r="B225" s="143"/>
      <c r="C225" s="144"/>
      <c r="D225" s="144"/>
      <c r="E225" s="144"/>
      <c r="F225" s="144"/>
      <c r="G225" s="142"/>
      <c r="H225" s="142"/>
      <c r="I225" s="145"/>
      <c r="J225" s="149"/>
      <c r="K225" s="142"/>
      <c r="L225" s="142"/>
      <c r="M225" s="142"/>
      <c r="N225" s="142"/>
      <c r="O225" s="142"/>
      <c r="P225" s="142"/>
      <c r="Q225" s="147"/>
    </row>
    <row r="226" spans="1:17" ht="14.45">
      <c r="A226" s="142"/>
      <c r="B226" s="143"/>
      <c r="C226" s="144"/>
      <c r="D226" s="144"/>
      <c r="E226" s="144"/>
      <c r="F226" s="144"/>
      <c r="G226" s="142"/>
      <c r="H226" s="142"/>
      <c r="I226" s="145"/>
      <c r="J226" s="149"/>
      <c r="K226" s="142"/>
      <c r="L226" s="142"/>
      <c r="M226" s="142"/>
      <c r="N226" s="142"/>
      <c r="O226" s="142"/>
      <c r="P226" s="142"/>
      <c r="Q226" s="147"/>
    </row>
    <row r="227" spans="1:17" ht="14.45">
      <c r="A227" s="142"/>
      <c r="B227" s="143"/>
      <c r="C227" s="144"/>
      <c r="D227" s="144"/>
      <c r="E227" s="144"/>
      <c r="F227" s="144"/>
      <c r="G227" s="142"/>
      <c r="H227" s="142"/>
      <c r="I227" s="145"/>
      <c r="J227" s="149"/>
      <c r="K227" s="142"/>
      <c r="L227" s="142"/>
      <c r="M227" s="142"/>
      <c r="N227" s="142"/>
      <c r="O227" s="142"/>
      <c r="P227" s="142"/>
      <c r="Q227" s="147"/>
    </row>
    <row r="228" spans="1:17" ht="14.45">
      <c r="A228" s="142"/>
      <c r="B228" s="143"/>
      <c r="C228" s="144"/>
      <c r="D228" s="144"/>
      <c r="E228" s="144"/>
      <c r="F228" s="144"/>
      <c r="G228" s="142"/>
      <c r="H228" s="142"/>
      <c r="I228" s="145"/>
      <c r="J228" s="146"/>
      <c r="K228" s="142"/>
      <c r="L228" s="142"/>
      <c r="M228" s="142"/>
      <c r="N228" s="142"/>
      <c r="O228" s="142"/>
      <c r="P228" s="142"/>
      <c r="Q228" s="147"/>
    </row>
    <row r="229" spans="1:17" ht="14.45">
      <c r="A229" s="142"/>
      <c r="B229" s="143"/>
      <c r="C229" s="144"/>
      <c r="D229" s="144"/>
      <c r="E229" s="144"/>
      <c r="F229" s="144"/>
      <c r="G229" s="142"/>
      <c r="H229" s="142"/>
      <c r="I229" s="145"/>
      <c r="J229" s="146"/>
      <c r="K229" s="142"/>
      <c r="L229" s="142"/>
      <c r="M229" s="142"/>
      <c r="N229" s="142"/>
      <c r="O229" s="142"/>
      <c r="P229" s="142"/>
      <c r="Q229" s="147"/>
    </row>
    <row r="230" spans="1:17" ht="14.45">
      <c r="A230" s="142"/>
      <c r="B230" s="143"/>
      <c r="C230" s="144"/>
      <c r="D230" s="144"/>
      <c r="E230" s="144"/>
      <c r="F230" s="144"/>
      <c r="G230" s="142"/>
      <c r="H230" s="142"/>
      <c r="I230" s="145"/>
      <c r="J230" s="146"/>
      <c r="K230" s="142"/>
      <c r="L230" s="142"/>
      <c r="M230" s="142"/>
      <c r="N230" s="142"/>
      <c r="O230" s="142"/>
      <c r="P230" s="142"/>
      <c r="Q230" s="147"/>
    </row>
    <row r="231" spans="1:17" ht="14.45">
      <c r="A231" s="142"/>
      <c r="B231" s="143"/>
      <c r="C231" s="144"/>
      <c r="D231" s="144"/>
      <c r="E231" s="142"/>
      <c r="F231" s="144"/>
      <c r="G231" s="142"/>
      <c r="H231" s="142"/>
      <c r="I231" s="145"/>
      <c r="J231" s="149"/>
      <c r="K231" s="142"/>
      <c r="L231" s="142"/>
      <c r="M231" s="142"/>
      <c r="N231" s="142"/>
      <c r="O231" s="142"/>
      <c r="P231" s="142"/>
      <c r="Q231" s="147"/>
    </row>
    <row r="232" spans="1:17" ht="14.45">
      <c r="A232" s="142"/>
      <c r="B232" s="143"/>
      <c r="C232" s="144"/>
      <c r="D232" s="144"/>
      <c r="E232" s="142"/>
      <c r="F232" s="144"/>
      <c r="G232" s="142"/>
      <c r="H232" s="142"/>
      <c r="I232" s="145"/>
      <c r="J232" s="149"/>
      <c r="K232" s="142"/>
      <c r="L232" s="142"/>
      <c r="M232" s="142"/>
      <c r="N232" s="142"/>
      <c r="O232" s="142"/>
      <c r="P232" s="142"/>
      <c r="Q232" s="147"/>
    </row>
    <row r="233" spans="1:17" ht="14.45">
      <c r="A233" s="142"/>
      <c r="B233" s="143"/>
      <c r="C233" s="144"/>
      <c r="D233" s="144"/>
      <c r="E233" s="142"/>
      <c r="F233" s="144"/>
      <c r="G233" s="142"/>
      <c r="H233" s="142"/>
      <c r="I233" s="145"/>
      <c r="J233" s="149"/>
      <c r="K233" s="142"/>
      <c r="L233" s="142"/>
      <c r="M233" s="142"/>
      <c r="N233" s="142"/>
      <c r="O233" s="142"/>
      <c r="P233" s="142"/>
      <c r="Q233" s="147"/>
    </row>
    <row r="234" spans="1:17" ht="14.45">
      <c r="A234" s="142"/>
      <c r="B234" s="143"/>
      <c r="C234" s="144"/>
      <c r="D234" s="144"/>
      <c r="E234" s="142"/>
      <c r="F234" s="144"/>
      <c r="G234" s="142"/>
      <c r="H234" s="142"/>
      <c r="I234" s="145"/>
      <c r="J234" s="149"/>
      <c r="K234" s="142"/>
      <c r="L234" s="142"/>
      <c r="M234" s="142"/>
      <c r="N234" s="142"/>
      <c r="O234" s="142"/>
      <c r="P234" s="142"/>
      <c r="Q234" s="147"/>
    </row>
    <row r="235" spans="1:17" ht="14.45">
      <c r="A235" s="142"/>
      <c r="B235" s="143"/>
      <c r="C235" s="144"/>
      <c r="D235" s="144"/>
      <c r="E235" s="142"/>
      <c r="F235" s="144"/>
      <c r="G235" s="142"/>
      <c r="H235" s="142"/>
      <c r="I235" s="145"/>
      <c r="J235" s="149"/>
      <c r="K235" s="142"/>
      <c r="L235" s="142"/>
      <c r="M235" s="142"/>
      <c r="N235" s="142"/>
      <c r="O235" s="142"/>
      <c r="P235" s="142"/>
      <c r="Q235" s="147"/>
    </row>
    <row r="236" spans="1:17" ht="14.45">
      <c r="A236" s="142"/>
      <c r="B236" s="143"/>
      <c r="C236" s="144"/>
      <c r="D236" s="144"/>
      <c r="E236" s="142"/>
      <c r="F236" s="144"/>
      <c r="G236" s="142"/>
      <c r="H236" s="142"/>
      <c r="I236" s="145"/>
      <c r="J236" s="149"/>
      <c r="K236" s="142"/>
      <c r="L236" s="142"/>
      <c r="M236" s="142"/>
      <c r="N236" s="142"/>
      <c r="O236" s="142"/>
      <c r="P236" s="142"/>
      <c r="Q236" s="147"/>
    </row>
    <row r="237" spans="1:17" ht="14.45">
      <c r="A237" s="147"/>
      <c r="B237" s="150"/>
      <c r="C237" s="144"/>
      <c r="D237" s="144"/>
      <c r="E237" s="142"/>
      <c r="F237" s="144"/>
      <c r="G237" s="142"/>
      <c r="H237" s="142"/>
      <c r="I237" s="151"/>
      <c r="J237" s="146"/>
      <c r="K237" s="142"/>
      <c r="L237" s="142"/>
      <c r="M237" s="142"/>
      <c r="N237" s="142"/>
      <c r="O237" s="152"/>
      <c r="P237" s="147"/>
      <c r="Q237" s="147"/>
    </row>
    <row r="238" spans="1:17" ht="14.45">
      <c r="A238" s="147"/>
      <c r="B238" s="150"/>
      <c r="C238" s="144"/>
      <c r="D238" s="144"/>
      <c r="E238" s="142"/>
      <c r="F238" s="144"/>
      <c r="G238" s="142"/>
      <c r="H238" s="142"/>
      <c r="I238" s="151"/>
      <c r="J238" s="146"/>
      <c r="K238" s="142"/>
      <c r="L238" s="142"/>
      <c r="M238" s="142"/>
      <c r="N238" s="142"/>
      <c r="O238" s="152"/>
      <c r="P238" s="147"/>
      <c r="Q238" s="147"/>
    </row>
    <row r="239" spans="1:17" ht="14.45">
      <c r="A239" s="147"/>
      <c r="B239" s="143"/>
      <c r="C239" s="144"/>
      <c r="D239" s="144"/>
      <c r="E239" s="142"/>
      <c r="F239" s="144"/>
      <c r="G239" s="142"/>
      <c r="H239" s="142"/>
      <c r="I239" s="151"/>
      <c r="J239" s="146"/>
      <c r="K239" s="142"/>
      <c r="L239" s="142"/>
      <c r="M239" s="142"/>
      <c r="N239" s="142"/>
      <c r="O239" s="152"/>
      <c r="P239" s="147"/>
      <c r="Q239" s="147"/>
    </row>
    <row r="240" spans="1:17" ht="14.45">
      <c r="A240" s="147"/>
      <c r="B240" s="143"/>
      <c r="C240" s="144"/>
      <c r="D240" s="144"/>
      <c r="E240" s="142"/>
      <c r="F240" s="144"/>
      <c r="G240" s="142"/>
      <c r="H240" s="142"/>
      <c r="I240" s="145"/>
      <c r="J240" s="146"/>
      <c r="K240" s="142"/>
      <c r="L240" s="142"/>
      <c r="M240" s="142"/>
      <c r="N240" s="142"/>
      <c r="O240" s="152"/>
      <c r="P240" s="147"/>
      <c r="Q240" s="147"/>
    </row>
    <row r="241" spans="1:17" ht="14.45">
      <c r="A241" s="142"/>
      <c r="B241" s="143"/>
      <c r="C241" s="144"/>
      <c r="D241" s="144"/>
      <c r="E241" s="142"/>
      <c r="F241" s="144"/>
      <c r="G241" s="142"/>
      <c r="H241" s="142"/>
      <c r="I241" s="145"/>
      <c r="J241" s="145"/>
      <c r="K241" s="142"/>
      <c r="L241" s="142"/>
      <c r="M241" s="142"/>
      <c r="N241" s="142"/>
      <c r="O241" s="142"/>
      <c r="P241" s="142"/>
      <c r="Q241" s="147"/>
    </row>
    <row r="242" spans="1:17" ht="14.45">
      <c r="A242" s="142"/>
      <c r="B242" s="143"/>
      <c r="C242" s="144"/>
      <c r="D242" s="144"/>
      <c r="E242" s="142"/>
      <c r="F242" s="144"/>
      <c r="G242" s="142"/>
      <c r="H242" s="142"/>
      <c r="I242" s="145"/>
      <c r="J242" s="145"/>
      <c r="K242" s="142"/>
      <c r="L242" s="142"/>
      <c r="M242" s="142"/>
      <c r="N242" s="142"/>
      <c r="O242" s="142"/>
      <c r="P242" s="142"/>
      <c r="Q242" s="147"/>
    </row>
    <row r="243" spans="1:17" ht="14.45">
      <c r="A243" s="142"/>
      <c r="B243" s="143"/>
      <c r="C243" s="144"/>
      <c r="D243" s="144"/>
      <c r="E243" s="142"/>
      <c r="F243" s="144"/>
      <c r="G243" s="142"/>
      <c r="H243" s="142"/>
      <c r="I243" s="145"/>
      <c r="J243" s="145"/>
      <c r="K243" s="142"/>
      <c r="L243" s="142"/>
      <c r="M243" s="142"/>
      <c r="N243" s="142"/>
      <c r="O243" s="142"/>
      <c r="P243" s="142"/>
      <c r="Q243" s="147"/>
    </row>
    <row r="244" spans="1:17" ht="14.45">
      <c r="A244" s="142"/>
      <c r="B244" s="143"/>
      <c r="C244" s="144"/>
      <c r="D244" s="144"/>
      <c r="E244" s="142"/>
      <c r="F244" s="144"/>
      <c r="G244" s="142"/>
      <c r="H244" s="142"/>
      <c r="I244" s="145"/>
      <c r="J244" s="145"/>
      <c r="K244" s="142"/>
      <c r="L244" s="142"/>
      <c r="M244" s="142"/>
      <c r="N244" s="142"/>
      <c r="O244" s="142"/>
      <c r="P244" s="142"/>
      <c r="Q244" s="147"/>
    </row>
    <row r="245" spans="1:17" ht="14.45">
      <c r="A245" s="142"/>
      <c r="B245" s="143"/>
      <c r="C245" s="144"/>
      <c r="D245" s="144"/>
      <c r="E245" s="142"/>
      <c r="F245" s="144"/>
      <c r="G245" s="142"/>
      <c r="H245" s="142"/>
      <c r="I245" s="145"/>
      <c r="J245" s="145"/>
      <c r="K245" s="142"/>
      <c r="L245" s="142"/>
      <c r="M245" s="142"/>
      <c r="N245" s="142"/>
      <c r="O245" s="142"/>
      <c r="P245" s="142"/>
      <c r="Q245" s="147"/>
    </row>
    <row r="246" spans="1:17" ht="14.45">
      <c r="A246" s="142"/>
      <c r="B246" s="143"/>
      <c r="C246" s="144"/>
      <c r="D246" s="144"/>
      <c r="E246" s="142"/>
      <c r="F246" s="144"/>
      <c r="G246" s="142"/>
      <c r="H246" s="142"/>
      <c r="I246" s="153"/>
      <c r="J246" s="154"/>
      <c r="K246" s="142"/>
      <c r="L246" s="142"/>
      <c r="M246" s="142"/>
      <c r="N246" s="142"/>
      <c r="O246" s="142"/>
      <c r="P246" s="142"/>
      <c r="Q246" s="147"/>
    </row>
    <row r="247" spans="1:17" ht="14.45">
      <c r="A247" s="142"/>
      <c r="B247" s="143"/>
      <c r="C247" s="144"/>
      <c r="D247" s="144"/>
      <c r="E247" s="142"/>
      <c r="F247" s="144"/>
      <c r="G247" s="142"/>
      <c r="H247" s="142"/>
      <c r="I247" s="145"/>
      <c r="J247" s="155"/>
      <c r="K247" s="142"/>
      <c r="L247" s="142"/>
      <c r="M247" s="142"/>
      <c r="N247" s="142"/>
      <c r="O247" s="142"/>
      <c r="P247" s="142"/>
      <c r="Q247" s="147"/>
    </row>
    <row r="248" spans="1:17" ht="14.45">
      <c r="A248" s="142"/>
      <c r="B248" s="143"/>
      <c r="C248" s="144"/>
      <c r="D248" s="144"/>
      <c r="E248" s="142"/>
      <c r="F248" s="144"/>
      <c r="G248" s="142"/>
      <c r="H248" s="142"/>
      <c r="I248" s="145"/>
      <c r="J248" s="146"/>
      <c r="K248" s="142"/>
      <c r="L248" s="142"/>
      <c r="M248" s="142"/>
      <c r="N248" s="142"/>
      <c r="O248" s="142"/>
      <c r="P248" s="142"/>
      <c r="Q248" s="147"/>
    </row>
    <row r="249" spans="1:17" ht="14.45">
      <c r="A249" s="142"/>
      <c r="B249" s="143"/>
      <c r="C249" s="144"/>
      <c r="D249" s="144"/>
      <c r="E249" s="142"/>
      <c r="F249" s="144"/>
      <c r="G249" s="142"/>
      <c r="H249" s="142"/>
      <c r="I249" s="145"/>
      <c r="J249" s="146"/>
      <c r="K249" s="142"/>
      <c r="L249" s="142"/>
      <c r="M249" s="142"/>
      <c r="N249" s="142"/>
      <c r="O249" s="142"/>
      <c r="P249" s="142"/>
      <c r="Q249" s="147"/>
    </row>
    <row r="250" spans="1:17" ht="14.45">
      <c r="A250" s="142"/>
      <c r="B250" s="143"/>
      <c r="C250" s="144"/>
      <c r="D250" s="144"/>
      <c r="E250" s="142"/>
      <c r="F250" s="144"/>
      <c r="G250" s="142"/>
      <c r="H250" s="142"/>
      <c r="I250" s="145"/>
      <c r="J250" s="146"/>
      <c r="K250" s="142"/>
      <c r="L250" s="142"/>
      <c r="M250" s="142"/>
      <c r="N250" s="142"/>
      <c r="O250" s="142"/>
      <c r="P250" s="142"/>
      <c r="Q250" s="147"/>
    </row>
    <row r="251" spans="1:17" ht="14.45">
      <c r="A251" s="142"/>
      <c r="B251" s="143"/>
      <c r="C251" s="144"/>
      <c r="D251" s="144"/>
      <c r="E251" s="142"/>
      <c r="F251" s="144"/>
      <c r="G251" s="142"/>
      <c r="H251" s="142"/>
      <c r="I251" s="145"/>
      <c r="J251" s="146"/>
      <c r="K251" s="142"/>
      <c r="L251" s="142"/>
      <c r="M251" s="142"/>
      <c r="N251" s="142"/>
      <c r="O251" s="142"/>
      <c r="P251" s="142"/>
      <c r="Q251" s="147"/>
    </row>
    <row r="252" spans="1:17" ht="14.45">
      <c r="A252" s="142"/>
      <c r="B252" s="143"/>
      <c r="C252" s="144"/>
      <c r="D252" s="144"/>
      <c r="E252" s="142"/>
      <c r="F252" s="144"/>
      <c r="G252" s="142"/>
      <c r="H252" s="142"/>
      <c r="I252" s="145"/>
      <c r="J252" s="146"/>
      <c r="K252" s="142"/>
      <c r="L252" s="142"/>
      <c r="M252" s="142"/>
      <c r="N252" s="142"/>
      <c r="O252" s="142"/>
      <c r="P252" s="142"/>
      <c r="Q252" s="147"/>
    </row>
    <row r="253" spans="1:17" ht="14.45">
      <c r="A253" s="142"/>
      <c r="B253" s="143"/>
      <c r="C253" s="144"/>
      <c r="D253" s="144"/>
      <c r="E253" s="142"/>
      <c r="F253" s="144"/>
      <c r="G253" s="142"/>
      <c r="H253" s="142"/>
      <c r="I253" s="145"/>
      <c r="J253" s="146"/>
      <c r="K253" s="142"/>
      <c r="L253" s="142"/>
      <c r="M253" s="142"/>
      <c r="N253" s="142"/>
      <c r="O253" s="142"/>
      <c r="P253" s="142"/>
      <c r="Q253" s="147"/>
    </row>
    <row r="254" spans="1:17" ht="14.45">
      <c r="A254" s="142"/>
      <c r="B254" s="143"/>
      <c r="C254" s="144"/>
      <c r="D254" s="144"/>
      <c r="E254" s="142"/>
      <c r="F254" s="144"/>
      <c r="G254" s="142"/>
      <c r="H254" s="142"/>
      <c r="I254" s="145"/>
      <c r="J254" s="146"/>
      <c r="K254" s="142"/>
      <c r="L254" s="142"/>
      <c r="M254" s="142"/>
      <c r="N254" s="142"/>
      <c r="O254" s="142"/>
      <c r="P254" s="142"/>
      <c r="Q254" s="147"/>
    </row>
    <row r="255" spans="1:17" ht="14.45">
      <c r="A255" s="142"/>
      <c r="B255" s="143"/>
      <c r="C255" s="144"/>
      <c r="D255" s="144"/>
      <c r="E255" s="142"/>
      <c r="F255" s="144"/>
      <c r="G255" s="142"/>
      <c r="H255" s="142"/>
      <c r="I255" s="145"/>
      <c r="J255" s="146"/>
      <c r="K255" s="142"/>
      <c r="L255" s="142"/>
      <c r="M255" s="142"/>
      <c r="N255" s="142"/>
      <c r="O255" s="142"/>
      <c r="P255" s="142"/>
      <c r="Q255" s="147"/>
    </row>
    <row r="256" spans="1:17" ht="14.45">
      <c r="A256" s="142"/>
      <c r="B256" s="143"/>
      <c r="C256" s="144"/>
      <c r="D256" s="144"/>
      <c r="E256" s="142"/>
      <c r="F256" s="144"/>
      <c r="G256" s="142"/>
      <c r="H256" s="142"/>
      <c r="I256" s="145"/>
      <c r="J256" s="146"/>
      <c r="K256" s="142"/>
      <c r="L256" s="142"/>
      <c r="M256" s="142"/>
      <c r="N256" s="142"/>
      <c r="O256" s="142"/>
      <c r="P256" s="142"/>
      <c r="Q256" s="147"/>
    </row>
    <row r="257" spans="1:17" ht="14.45">
      <c r="A257" s="142"/>
      <c r="B257" s="143"/>
      <c r="C257" s="144"/>
      <c r="D257" s="144"/>
      <c r="E257" s="142"/>
      <c r="F257" s="144"/>
      <c r="G257" s="142"/>
      <c r="H257" s="142"/>
      <c r="I257" s="145"/>
      <c r="J257" s="146"/>
      <c r="K257" s="142"/>
      <c r="L257" s="142"/>
      <c r="M257" s="142"/>
      <c r="N257" s="142"/>
      <c r="O257" s="142"/>
      <c r="P257" s="142"/>
      <c r="Q257" s="147"/>
    </row>
    <row r="258" spans="1:17" ht="14.45">
      <c r="A258" s="142"/>
      <c r="B258" s="143"/>
      <c r="C258" s="144"/>
      <c r="D258" s="144"/>
      <c r="E258" s="142"/>
      <c r="F258" s="144"/>
      <c r="G258" s="142"/>
      <c r="H258" s="142"/>
      <c r="I258" s="145"/>
      <c r="J258" s="146"/>
      <c r="K258" s="142"/>
      <c r="L258" s="142"/>
      <c r="M258" s="142"/>
      <c r="N258" s="142"/>
      <c r="O258" s="142"/>
      <c r="P258" s="142"/>
      <c r="Q258" s="147"/>
    </row>
    <row r="259" spans="1:17" ht="14.45">
      <c r="A259" s="142"/>
      <c r="B259" s="201"/>
      <c r="C259" s="144"/>
      <c r="D259" s="144"/>
      <c r="E259" s="142"/>
      <c r="F259" s="144"/>
      <c r="G259" s="142"/>
      <c r="H259" s="142"/>
      <c r="I259" s="145"/>
      <c r="J259" s="146"/>
      <c r="K259" s="142"/>
      <c r="L259" s="142"/>
      <c r="M259" s="142"/>
      <c r="N259" s="142"/>
      <c r="O259" s="142"/>
      <c r="P259" s="142"/>
      <c r="Q259" s="147"/>
    </row>
    <row r="260" spans="1:17" ht="14.45">
      <c r="A260" s="142"/>
      <c r="B260" s="143"/>
      <c r="C260" s="144"/>
      <c r="D260" s="144"/>
      <c r="E260" s="142"/>
      <c r="F260" s="144"/>
      <c r="G260" s="142"/>
      <c r="H260" s="142"/>
      <c r="I260" s="145"/>
      <c r="J260" s="146"/>
      <c r="K260" s="142"/>
      <c r="L260" s="142"/>
      <c r="M260" s="142"/>
      <c r="N260" s="142"/>
      <c r="O260" s="142"/>
      <c r="P260" s="142"/>
      <c r="Q260" s="147"/>
    </row>
    <row r="261" spans="1:17" ht="14.45">
      <c r="A261" s="142"/>
      <c r="B261" s="143"/>
      <c r="C261" s="144"/>
      <c r="D261" s="144"/>
      <c r="E261" s="142"/>
      <c r="F261" s="144"/>
      <c r="G261" s="142"/>
      <c r="H261" s="142"/>
      <c r="I261" s="145"/>
      <c r="J261" s="146"/>
      <c r="K261" s="142"/>
      <c r="L261" s="142"/>
      <c r="M261" s="142"/>
      <c r="N261" s="142"/>
      <c r="O261" s="142"/>
      <c r="P261" s="142"/>
      <c r="Q261" s="147"/>
    </row>
    <row r="262" spans="1:17" ht="14.45">
      <c r="A262" s="142"/>
      <c r="B262" s="143"/>
      <c r="C262" s="144"/>
      <c r="D262" s="144"/>
      <c r="E262" s="142"/>
      <c r="F262" s="144"/>
      <c r="G262" s="142"/>
      <c r="H262" s="142"/>
      <c r="I262" s="145"/>
      <c r="J262" s="146"/>
      <c r="K262" s="142"/>
      <c r="L262" s="142"/>
      <c r="M262" s="142"/>
      <c r="N262" s="142"/>
      <c r="O262" s="142"/>
      <c r="P262" s="142"/>
      <c r="Q262" s="147"/>
    </row>
    <row r="263" spans="1:17" ht="14.45">
      <c r="A263" s="142"/>
      <c r="B263" s="143"/>
      <c r="C263" s="144"/>
      <c r="D263" s="144"/>
      <c r="E263" s="142"/>
      <c r="F263" s="144"/>
      <c r="G263" s="142"/>
      <c r="H263" s="142"/>
      <c r="I263" s="145"/>
      <c r="J263" s="146"/>
      <c r="K263" s="142"/>
      <c r="L263" s="142"/>
      <c r="M263" s="142"/>
      <c r="N263" s="142"/>
      <c r="O263" s="142"/>
      <c r="P263" s="142"/>
      <c r="Q263" s="147"/>
    </row>
    <row r="264" spans="1:17" ht="14.45">
      <c r="A264" s="142"/>
      <c r="B264" s="143"/>
      <c r="C264" s="144"/>
      <c r="D264" s="144"/>
      <c r="E264" s="142"/>
      <c r="F264" s="144"/>
      <c r="G264" s="142"/>
      <c r="H264" s="142"/>
      <c r="I264" s="145"/>
      <c r="J264" s="146"/>
      <c r="K264" s="142"/>
      <c r="L264" s="142"/>
      <c r="M264" s="142"/>
      <c r="N264" s="142"/>
      <c r="O264" s="142"/>
      <c r="P264" s="142"/>
      <c r="Q264" s="147"/>
    </row>
    <row r="265" spans="1:17" ht="14.45">
      <c r="A265" s="142"/>
      <c r="B265" s="143"/>
      <c r="C265" s="144"/>
      <c r="D265" s="144"/>
      <c r="E265" s="142"/>
      <c r="F265" s="144"/>
      <c r="G265" s="142"/>
      <c r="H265" s="142"/>
      <c r="I265" s="145"/>
      <c r="J265" s="146"/>
      <c r="K265" s="142"/>
      <c r="L265" s="142"/>
      <c r="M265" s="142"/>
      <c r="N265" s="142"/>
      <c r="O265" s="142"/>
      <c r="P265" s="142"/>
      <c r="Q265" s="147"/>
    </row>
    <row r="266" spans="1:17" ht="14.45">
      <c r="A266" s="142"/>
      <c r="B266" s="143"/>
      <c r="C266" s="144"/>
      <c r="D266" s="144"/>
      <c r="E266" s="142"/>
      <c r="F266" s="144"/>
      <c r="G266" s="142"/>
      <c r="H266" s="142"/>
      <c r="I266" s="145"/>
      <c r="J266" s="146"/>
      <c r="K266" s="142"/>
      <c r="L266" s="142"/>
      <c r="M266" s="142"/>
      <c r="N266" s="142"/>
      <c r="O266" s="142"/>
      <c r="P266" s="142"/>
      <c r="Q266" s="147"/>
    </row>
    <row r="267" spans="1:17" ht="14.45">
      <c r="A267" s="142"/>
      <c r="B267" s="143"/>
      <c r="C267" s="144"/>
      <c r="D267" s="144"/>
      <c r="E267" s="142"/>
      <c r="F267" s="144"/>
      <c r="G267" s="142"/>
      <c r="H267" s="142"/>
      <c r="I267" s="145"/>
      <c r="J267" s="146"/>
      <c r="K267" s="142"/>
      <c r="L267" s="142"/>
      <c r="M267" s="142"/>
      <c r="N267" s="142"/>
      <c r="O267" s="147"/>
      <c r="P267" s="147"/>
      <c r="Q267" s="147"/>
    </row>
    <row r="268" spans="1:17" ht="14.45">
      <c r="A268" s="142"/>
      <c r="B268" s="143"/>
      <c r="C268" s="144"/>
      <c r="D268" s="144"/>
      <c r="E268" s="142"/>
      <c r="F268" s="144"/>
      <c r="G268" s="142"/>
      <c r="H268" s="142"/>
      <c r="I268" s="145"/>
      <c r="J268" s="146"/>
      <c r="K268" s="142"/>
      <c r="L268" s="142"/>
      <c r="M268" s="142"/>
      <c r="N268" s="142"/>
      <c r="O268" s="142"/>
      <c r="P268" s="142"/>
      <c r="Q268" s="147"/>
    </row>
    <row r="269" spans="1:17" ht="14.45">
      <c r="A269" s="142"/>
      <c r="B269" s="143"/>
      <c r="C269" s="144"/>
      <c r="D269" s="144"/>
      <c r="E269" s="156"/>
      <c r="F269" s="144"/>
      <c r="G269" s="142"/>
      <c r="H269" s="142"/>
      <c r="I269" s="145"/>
      <c r="J269" s="157"/>
      <c r="K269" s="142"/>
      <c r="L269" s="142"/>
      <c r="M269" s="142"/>
      <c r="N269" s="142"/>
      <c r="O269" s="142"/>
      <c r="P269" s="142"/>
      <c r="Q269" s="147"/>
    </row>
    <row r="270" spans="1:17" ht="14.45">
      <c r="A270" s="142"/>
      <c r="B270" s="143"/>
      <c r="C270" s="144"/>
      <c r="D270" s="144"/>
      <c r="E270" s="142"/>
      <c r="F270" s="144"/>
      <c r="G270" s="142"/>
      <c r="H270" s="142"/>
      <c r="I270" s="145"/>
      <c r="J270" s="157"/>
      <c r="K270" s="142"/>
      <c r="L270" s="142"/>
      <c r="M270" s="142"/>
      <c r="N270" s="142"/>
      <c r="O270" s="142"/>
      <c r="P270" s="142"/>
      <c r="Q270" s="147"/>
    </row>
    <row r="271" spans="1:17" ht="14.45">
      <c r="A271" s="142"/>
      <c r="B271" s="143"/>
      <c r="C271" s="144"/>
      <c r="D271" s="144"/>
      <c r="E271" s="142"/>
      <c r="F271" s="144"/>
      <c r="G271" s="142"/>
      <c r="H271" s="142"/>
      <c r="I271" s="145"/>
      <c r="J271" s="157"/>
      <c r="K271" s="142"/>
      <c r="L271" s="142"/>
      <c r="M271" s="142"/>
      <c r="N271" s="142"/>
      <c r="O271" s="142"/>
      <c r="P271" s="142"/>
      <c r="Q271" s="147"/>
    </row>
    <row r="272" spans="1:17" ht="14.45">
      <c r="A272" s="142"/>
      <c r="B272" s="143"/>
      <c r="C272" s="144"/>
      <c r="D272" s="144"/>
      <c r="E272" s="142"/>
      <c r="F272" s="144"/>
      <c r="G272" s="142"/>
      <c r="H272" s="142"/>
      <c r="I272" s="145"/>
      <c r="J272" s="157"/>
      <c r="K272" s="142"/>
      <c r="L272" s="142"/>
      <c r="M272" s="142"/>
      <c r="N272" s="142"/>
      <c r="O272" s="142"/>
      <c r="P272" s="142"/>
      <c r="Q272" s="147"/>
    </row>
    <row r="273" spans="1:17" ht="14.45">
      <c r="A273" s="142"/>
      <c r="B273" s="143"/>
      <c r="C273" s="144"/>
      <c r="D273" s="144"/>
      <c r="E273" s="142"/>
      <c r="F273" s="144"/>
      <c r="G273" s="142"/>
      <c r="H273" s="142"/>
      <c r="I273" s="145"/>
      <c r="J273" s="146"/>
      <c r="K273" s="142"/>
      <c r="L273" s="142"/>
      <c r="M273" s="142"/>
      <c r="N273" s="142"/>
      <c r="O273" s="142"/>
      <c r="P273" s="142"/>
      <c r="Q273" s="147"/>
    </row>
    <row r="274" spans="1:17" ht="14.45">
      <c r="A274" s="142"/>
      <c r="B274" s="143"/>
      <c r="C274" s="144"/>
      <c r="D274" s="144"/>
      <c r="E274" s="144"/>
      <c r="F274" s="144"/>
      <c r="G274" s="142"/>
      <c r="H274" s="142"/>
      <c r="I274" s="145"/>
      <c r="J274" s="146"/>
      <c r="K274" s="142"/>
      <c r="L274" s="142"/>
      <c r="M274" s="142"/>
      <c r="N274" s="142"/>
      <c r="O274" s="142"/>
      <c r="P274" s="142"/>
      <c r="Q274" s="147"/>
    </row>
    <row r="275" spans="1:17" ht="14.45">
      <c r="A275" s="142"/>
      <c r="B275" s="143"/>
      <c r="C275" s="144"/>
      <c r="D275" s="144"/>
      <c r="E275" s="144"/>
      <c r="F275" s="144"/>
      <c r="G275" s="142"/>
      <c r="H275" s="142"/>
      <c r="I275" s="145"/>
      <c r="J275" s="146"/>
      <c r="K275" s="142"/>
      <c r="L275" s="142"/>
      <c r="M275" s="142"/>
      <c r="N275" s="142"/>
      <c r="O275" s="142"/>
      <c r="P275" s="142"/>
      <c r="Q275" s="147"/>
    </row>
    <row r="276" spans="1:17" ht="14.45">
      <c r="A276" s="142"/>
      <c r="B276" s="143"/>
      <c r="C276" s="144"/>
      <c r="D276" s="144"/>
      <c r="E276" s="142"/>
      <c r="F276" s="144"/>
      <c r="G276" s="142"/>
      <c r="H276" s="142"/>
      <c r="I276" s="145"/>
      <c r="J276" s="146"/>
      <c r="K276" s="142"/>
      <c r="L276" s="142"/>
      <c r="M276" s="142"/>
      <c r="N276" s="142"/>
      <c r="O276" s="158"/>
      <c r="P276" s="142"/>
      <c r="Q276" s="147"/>
    </row>
    <row r="277" spans="1:17" ht="14.45">
      <c r="A277" s="142"/>
      <c r="B277" s="143"/>
      <c r="C277" s="144"/>
      <c r="D277" s="144"/>
      <c r="E277" s="142"/>
      <c r="F277" s="144"/>
      <c r="G277" s="142"/>
      <c r="H277" s="142"/>
      <c r="I277" s="145"/>
      <c r="J277" s="146"/>
      <c r="K277" s="142"/>
      <c r="L277" s="142"/>
      <c r="M277" s="142"/>
      <c r="N277" s="142"/>
      <c r="O277" s="158"/>
      <c r="P277" s="142"/>
      <c r="Q277" s="147"/>
    </row>
    <row r="278" spans="1:17" ht="14.45">
      <c r="A278" s="142"/>
      <c r="B278" s="143"/>
      <c r="C278" s="144"/>
      <c r="D278" s="144"/>
      <c r="E278" s="142"/>
      <c r="F278" s="144"/>
      <c r="G278" s="142"/>
      <c r="H278" s="142"/>
      <c r="I278" s="145"/>
      <c r="J278" s="146"/>
      <c r="K278" s="142"/>
      <c r="L278" s="142"/>
      <c r="M278" s="142"/>
      <c r="N278" s="142"/>
      <c r="O278" s="142"/>
      <c r="P278" s="142"/>
      <c r="Q278" s="147"/>
    </row>
    <row r="279" spans="1:17" ht="14.45">
      <c r="A279" s="142"/>
      <c r="B279" s="143"/>
      <c r="C279" s="144"/>
      <c r="D279" s="144"/>
      <c r="E279" s="142"/>
      <c r="F279" s="144"/>
      <c r="G279" s="142"/>
      <c r="H279" s="142"/>
      <c r="I279" s="145"/>
      <c r="J279" s="146"/>
      <c r="K279" s="142"/>
      <c r="L279" s="142"/>
      <c r="M279" s="142"/>
      <c r="N279" s="142"/>
      <c r="O279" s="142"/>
      <c r="P279" s="142"/>
      <c r="Q279" s="147"/>
    </row>
    <row r="280" spans="1:17" ht="14.45">
      <c r="A280" s="142"/>
      <c r="B280" s="143"/>
      <c r="C280" s="144"/>
      <c r="D280" s="144"/>
      <c r="E280" s="142"/>
      <c r="F280" s="144"/>
      <c r="G280" s="142"/>
      <c r="H280" s="142"/>
      <c r="I280" s="145"/>
      <c r="J280" s="146"/>
      <c r="K280" s="142"/>
      <c r="L280" s="142"/>
      <c r="M280" s="142"/>
      <c r="N280" s="142"/>
      <c r="O280" s="142"/>
      <c r="P280" s="142"/>
      <c r="Q280" s="147"/>
    </row>
    <row r="281" spans="1:17" ht="14.45">
      <c r="A281" s="142"/>
      <c r="B281" s="143"/>
      <c r="C281" s="144"/>
      <c r="D281" s="144"/>
      <c r="E281" s="142"/>
      <c r="F281" s="144"/>
      <c r="G281" s="142"/>
      <c r="H281" s="142"/>
      <c r="I281" s="145"/>
      <c r="J281" s="157"/>
      <c r="K281" s="142"/>
      <c r="L281" s="142"/>
      <c r="M281" s="142"/>
      <c r="N281" s="142"/>
      <c r="O281" s="142"/>
      <c r="P281" s="142"/>
      <c r="Q281" s="147"/>
    </row>
    <row r="282" spans="1:17" ht="14.45">
      <c r="A282" s="142"/>
      <c r="B282" s="143"/>
      <c r="C282" s="144"/>
      <c r="D282" s="144"/>
      <c r="E282" s="142"/>
      <c r="F282" s="144"/>
      <c r="G282" s="142"/>
      <c r="H282" s="142"/>
      <c r="I282" s="145"/>
      <c r="J282" s="157"/>
      <c r="K282" s="142"/>
      <c r="L282" s="142"/>
      <c r="M282" s="142"/>
      <c r="N282" s="142"/>
      <c r="O282" s="142"/>
      <c r="P282" s="142"/>
      <c r="Q282" s="147"/>
    </row>
    <row r="283" spans="1:17" ht="14.45">
      <c r="A283" s="142"/>
      <c r="B283" s="143"/>
      <c r="C283" s="144"/>
      <c r="D283" s="144"/>
      <c r="E283" s="142"/>
      <c r="F283" s="144"/>
      <c r="G283" s="142"/>
      <c r="H283" s="142"/>
      <c r="I283" s="145"/>
      <c r="J283" s="157"/>
      <c r="K283" s="142"/>
      <c r="L283" s="142"/>
      <c r="M283" s="142"/>
      <c r="N283" s="142"/>
      <c r="O283" s="142"/>
      <c r="P283" s="142"/>
      <c r="Q283" s="147"/>
    </row>
    <row r="284" spans="1:17" ht="14.45">
      <c r="A284" s="142"/>
      <c r="B284" s="143"/>
      <c r="C284" s="144"/>
      <c r="D284" s="144"/>
      <c r="E284" s="142"/>
      <c r="F284" s="144"/>
      <c r="G284" s="142"/>
      <c r="H284" s="142"/>
      <c r="I284" s="145"/>
      <c r="J284" s="157"/>
      <c r="K284" s="142"/>
      <c r="L284" s="142"/>
      <c r="M284" s="142"/>
      <c r="N284" s="142"/>
      <c r="O284" s="142"/>
      <c r="P284" s="142"/>
      <c r="Q284" s="147"/>
    </row>
    <row r="285" spans="1:17" ht="14.45">
      <c r="A285" s="142"/>
      <c r="B285" s="143"/>
      <c r="C285" s="144"/>
      <c r="D285" s="144"/>
      <c r="E285" s="142"/>
      <c r="F285" s="144"/>
      <c r="G285" s="142"/>
      <c r="H285" s="142"/>
      <c r="I285" s="145"/>
      <c r="J285" s="157"/>
      <c r="K285" s="142"/>
      <c r="L285" s="142"/>
      <c r="M285" s="142"/>
      <c r="N285" s="142"/>
      <c r="O285" s="142"/>
      <c r="P285" s="142"/>
      <c r="Q285" s="147"/>
    </row>
    <row r="286" spans="1:17" ht="14.45">
      <c r="A286" s="142"/>
      <c r="B286" s="143"/>
      <c r="C286" s="144"/>
      <c r="D286" s="144"/>
      <c r="E286" s="142"/>
      <c r="F286" s="144"/>
      <c r="G286" s="142"/>
      <c r="H286" s="142"/>
      <c r="I286" s="145"/>
      <c r="J286" s="157"/>
      <c r="K286" s="142"/>
      <c r="L286" s="142"/>
      <c r="M286" s="142"/>
      <c r="N286" s="142"/>
      <c r="O286" s="142"/>
      <c r="P286" s="142"/>
      <c r="Q286" s="147"/>
    </row>
    <row r="287" spans="1:17" ht="14.45">
      <c r="A287" s="142"/>
      <c r="B287" s="143"/>
      <c r="C287" s="144"/>
      <c r="D287" s="144"/>
      <c r="E287" s="142"/>
      <c r="F287" s="144"/>
      <c r="G287" s="142"/>
      <c r="H287" s="142"/>
      <c r="I287" s="145"/>
      <c r="J287" s="146"/>
      <c r="K287" s="142"/>
      <c r="L287" s="142"/>
      <c r="M287" s="142"/>
      <c r="N287" s="142"/>
      <c r="O287" s="142"/>
      <c r="P287" s="142"/>
      <c r="Q287" s="147"/>
    </row>
    <row r="288" spans="1:17" ht="14.45">
      <c r="A288" s="142"/>
      <c r="B288" s="143"/>
      <c r="C288" s="144"/>
      <c r="D288" s="144"/>
      <c r="E288" s="142"/>
      <c r="F288" s="144"/>
      <c r="G288" s="142"/>
      <c r="H288" s="142"/>
      <c r="I288" s="145"/>
      <c r="J288" s="146"/>
      <c r="K288" s="142"/>
      <c r="L288" s="142"/>
      <c r="M288" s="142"/>
      <c r="N288" s="142"/>
      <c r="O288" s="142"/>
      <c r="P288" s="142"/>
      <c r="Q288" s="147"/>
    </row>
    <row r="289" spans="1:17" ht="14.45">
      <c r="A289" s="142"/>
      <c r="B289" s="143"/>
      <c r="C289" s="144"/>
      <c r="D289" s="144"/>
      <c r="E289" s="142"/>
      <c r="F289" s="144"/>
      <c r="G289" s="142"/>
      <c r="H289" s="142"/>
      <c r="I289" s="145"/>
      <c r="J289" s="146"/>
      <c r="K289" s="142"/>
      <c r="L289" s="142"/>
      <c r="M289" s="142"/>
      <c r="N289" s="142"/>
      <c r="O289" s="142"/>
      <c r="P289" s="142"/>
      <c r="Q289" s="147"/>
    </row>
    <row r="290" spans="1:17" ht="14.45">
      <c r="A290" s="142"/>
      <c r="B290" s="143"/>
      <c r="C290" s="144"/>
      <c r="D290" s="144"/>
      <c r="E290" s="142"/>
      <c r="F290" s="144"/>
      <c r="G290" s="142"/>
      <c r="H290" s="142"/>
      <c r="I290" s="145"/>
      <c r="J290" s="145"/>
      <c r="K290" s="142"/>
      <c r="L290" s="142"/>
      <c r="M290" s="142"/>
      <c r="N290" s="142"/>
      <c r="O290" s="142"/>
      <c r="P290" s="142"/>
      <c r="Q290" s="147"/>
    </row>
    <row r="291" spans="1:17" ht="14.45">
      <c r="A291" s="142"/>
      <c r="B291" s="143"/>
      <c r="C291" s="144"/>
      <c r="D291" s="144"/>
      <c r="E291" s="142"/>
      <c r="F291" s="144"/>
      <c r="G291" s="142"/>
      <c r="H291" s="142"/>
      <c r="I291" s="145"/>
      <c r="J291" s="145"/>
      <c r="K291" s="142"/>
      <c r="L291" s="142"/>
      <c r="M291" s="142"/>
      <c r="N291" s="142"/>
      <c r="O291" s="142"/>
      <c r="P291" s="142"/>
      <c r="Q291" s="147"/>
    </row>
    <row r="292" spans="1:17" ht="14.45">
      <c r="A292" s="142"/>
      <c r="B292" s="143"/>
      <c r="C292" s="144"/>
      <c r="D292" s="144"/>
      <c r="E292" s="142"/>
      <c r="F292" s="144"/>
      <c r="G292" s="142"/>
      <c r="H292" s="142"/>
      <c r="I292" s="145"/>
      <c r="J292" s="146"/>
      <c r="K292" s="142"/>
      <c r="L292" s="142"/>
      <c r="M292" s="142"/>
      <c r="N292" s="142"/>
      <c r="O292" s="142"/>
      <c r="P292" s="142"/>
      <c r="Q292" s="147"/>
    </row>
    <row r="293" spans="1:17" ht="14.45">
      <c r="A293" s="142"/>
      <c r="B293" s="143"/>
      <c r="C293" s="144"/>
      <c r="D293" s="144"/>
      <c r="E293" s="142"/>
      <c r="F293" s="144"/>
      <c r="G293" s="142"/>
      <c r="H293" s="142"/>
      <c r="I293" s="145"/>
      <c r="J293" s="146"/>
      <c r="K293" s="142"/>
      <c r="L293" s="142"/>
      <c r="M293" s="142"/>
      <c r="N293" s="142"/>
      <c r="O293" s="142"/>
      <c r="P293" s="142"/>
      <c r="Q293" s="147"/>
    </row>
    <row r="294" spans="1:17" ht="14.45">
      <c r="A294" s="142"/>
      <c r="B294" s="143"/>
      <c r="C294" s="144"/>
      <c r="D294" s="144"/>
      <c r="E294" s="142"/>
      <c r="F294" s="144"/>
      <c r="G294" s="142"/>
      <c r="H294" s="142"/>
      <c r="I294" s="145"/>
      <c r="J294" s="146"/>
      <c r="K294" s="142"/>
      <c r="L294" s="142"/>
      <c r="M294" s="142"/>
      <c r="N294" s="142"/>
      <c r="O294" s="142"/>
      <c r="P294" s="142"/>
      <c r="Q294" s="147"/>
    </row>
    <row r="295" spans="1:17" ht="14.45">
      <c r="A295" s="142"/>
      <c r="B295" s="143"/>
      <c r="C295" s="144"/>
      <c r="D295" s="144"/>
      <c r="E295" s="142"/>
      <c r="F295" s="144"/>
      <c r="G295" s="142"/>
      <c r="H295" s="142"/>
      <c r="I295" s="145"/>
      <c r="J295" s="146"/>
      <c r="K295" s="142"/>
      <c r="L295" s="142"/>
      <c r="M295" s="142"/>
      <c r="N295" s="142"/>
      <c r="O295" s="142"/>
      <c r="P295" s="142"/>
      <c r="Q295" s="147"/>
    </row>
    <row r="296" spans="1:17" ht="14.45">
      <c r="A296" s="142"/>
      <c r="B296" s="143"/>
      <c r="C296" s="144"/>
      <c r="D296" s="144"/>
      <c r="E296" s="142"/>
      <c r="F296" s="144"/>
      <c r="G296" s="142"/>
      <c r="H296" s="142"/>
      <c r="I296" s="145"/>
      <c r="J296" s="146"/>
      <c r="K296" s="142"/>
      <c r="L296" s="142"/>
      <c r="M296" s="142"/>
      <c r="N296" s="142"/>
      <c r="O296" s="142"/>
      <c r="P296" s="142"/>
      <c r="Q296" s="147"/>
    </row>
    <row r="297" spans="1:17" ht="14.45">
      <c r="A297" s="142"/>
      <c r="B297" s="143"/>
      <c r="C297" s="144"/>
      <c r="D297" s="144"/>
      <c r="E297" s="142"/>
      <c r="F297" s="144"/>
      <c r="G297" s="142"/>
      <c r="H297" s="142"/>
      <c r="I297" s="145"/>
      <c r="J297" s="146"/>
      <c r="K297" s="142"/>
      <c r="L297" s="142"/>
      <c r="M297" s="142"/>
      <c r="N297" s="142"/>
      <c r="O297" s="142"/>
      <c r="P297" s="142"/>
      <c r="Q297" s="147"/>
    </row>
    <row r="298" spans="1:17" ht="14.45">
      <c r="A298" s="142"/>
      <c r="B298" s="143"/>
      <c r="C298" s="144"/>
      <c r="D298" s="144"/>
      <c r="E298" s="142"/>
      <c r="F298" s="144"/>
      <c r="G298" s="142"/>
      <c r="H298" s="142"/>
      <c r="I298" s="145"/>
      <c r="J298" s="157"/>
      <c r="K298" s="142"/>
      <c r="L298" s="142"/>
      <c r="M298" s="142"/>
      <c r="N298" s="142"/>
      <c r="O298" s="142"/>
      <c r="P298" s="142"/>
      <c r="Q298" s="147"/>
    </row>
    <row r="299" spans="1:17" ht="14.45">
      <c r="A299" s="142"/>
      <c r="B299" s="143"/>
      <c r="C299" s="144"/>
      <c r="D299" s="144"/>
      <c r="E299" s="142"/>
      <c r="F299" s="144"/>
      <c r="G299" s="142"/>
      <c r="H299" s="142"/>
      <c r="I299" s="145"/>
      <c r="J299" s="157"/>
      <c r="K299" s="142"/>
      <c r="L299" s="142"/>
      <c r="M299" s="142"/>
      <c r="N299" s="142"/>
      <c r="O299" s="142"/>
      <c r="P299" s="142"/>
      <c r="Q299" s="147"/>
    </row>
    <row r="300" spans="1:17" ht="14.45">
      <c r="A300" s="142"/>
      <c r="B300" s="143"/>
      <c r="C300" s="144"/>
      <c r="D300" s="144"/>
      <c r="E300" s="142"/>
      <c r="F300" s="144"/>
      <c r="G300" s="142"/>
      <c r="H300" s="142"/>
      <c r="I300" s="145"/>
      <c r="J300" s="146"/>
      <c r="K300" s="142"/>
      <c r="L300" s="142"/>
      <c r="M300" s="142"/>
      <c r="N300" s="142"/>
      <c r="O300" s="142"/>
      <c r="P300" s="142"/>
      <c r="Q300" s="147"/>
    </row>
    <row r="301" spans="1:17" ht="14.45">
      <c r="A301" s="142"/>
      <c r="B301" s="143"/>
      <c r="C301" s="144"/>
      <c r="D301" s="144"/>
      <c r="E301" s="142"/>
      <c r="F301" s="144"/>
      <c r="G301" s="142"/>
      <c r="H301" s="142"/>
      <c r="I301" s="145"/>
      <c r="J301" s="146"/>
      <c r="K301" s="142"/>
      <c r="L301" s="142"/>
      <c r="M301" s="142"/>
      <c r="N301" s="142"/>
      <c r="O301" s="142"/>
      <c r="P301" s="142"/>
      <c r="Q301" s="147"/>
    </row>
    <row r="302" spans="1:17" ht="14.45">
      <c r="A302" s="142"/>
      <c r="B302" s="150"/>
      <c r="C302" s="144"/>
      <c r="D302" s="144"/>
      <c r="E302" s="142"/>
      <c r="F302" s="144"/>
      <c r="G302" s="142"/>
      <c r="H302" s="142"/>
      <c r="I302" s="145"/>
      <c r="J302" s="146"/>
      <c r="K302" s="142"/>
      <c r="L302" s="142"/>
      <c r="M302" s="142"/>
      <c r="N302" s="142"/>
      <c r="O302" s="142"/>
      <c r="P302" s="142"/>
      <c r="Q302" s="147"/>
    </row>
    <row r="303" spans="1:17" ht="14.45">
      <c r="A303" s="142"/>
      <c r="B303" s="143"/>
      <c r="C303" s="144"/>
      <c r="D303" s="144"/>
      <c r="E303" s="142"/>
      <c r="F303" s="144"/>
      <c r="G303" s="142"/>
      <c r="H303" s="142"/>
      <c r="I303" s="153"/>
      <c r="J303" s="146"/>
      <c r="K303" s="142"/>
      <c r="L303" s="142"/>
      <c r="M303" s="142"/>
      <c r="N303" s="142"/>
      <c r="O303" s="142"/>
      <c r="P303" s="142"/>
      <c r="Q303" s="147"/>
    </row>
    <row r="304" spans="1:17" ht="14.45">
      <c r="A304" s="142"/>
      <c r="B304" s="143"/>
      <c r="C304" s="144"/>
      <c r="D304" s="144"/>
      <c r="E304" s="142"/>
      <c r="F304" s="144"/>
      <c r="G304" s="142"/>
      <c r="H304" s="142"/>
      <c r="I304" s="145"/>
      <c r="J304" s="146"/>
      <c r="K304" s="142"/>
      <c r="L304" s="142"/>
      <c r="M304" s="142"/>
      <c r="N304" s="142"/>
      <c r="O304" s="142"/>
      <c r="P304" s="142"/>
      <c r="Q304" s="147"/>
    </row>
    <row r="305" spans="1:17" ht="14.45">
      <c r="A305" s="142"/>
      <c r="B305" s="143"/>
      <c r="C305" s="144"/>
      <c r="D305" s="144"/>
      <c r="E305" s="142"/>
      <c r="F305" s="144"/>
      <c r="G305" s="142"/>
      <c r="H305" s="142"/>
      <c r="I305" s="145"/>
      <c r="J305" s="146"/>
      <c r="K305" s="142"/>
      <c r="L305" s="142"/>
      <c r="M305" s="142"/>
      <c r="N305" s="142"/>
      <c r="O305" s="142"/>
      <c r="P305" s="147"/>
      <c r="Q305" s="147"/>
    </row>
    <row r="306" spans="1:17" ht="14.45">
      <c r="A306" s="142"/>
      <c r="B306" s="143"/>
      <c r="C306" s="144"/>
      <c r="D306" s="144"/>
      <c r="E306" s="142"/>
      <c r="F306" s="144"/>
      <c r="G306" s="142"/>
      <c r="H306" s="142"/>
      <c r="I306" s="145"/>
      <c r="J306" s="146"/>
      <c r="K306" s="142"/>
      <c r="L306" s="142"/>
      <c r="M306" s="142"/>
      <c r="N306" s="142"/>
      <c r="O306" s="142"/>
      <c r="P306" s="142"/>
      <c r="Q306" s="147"/>
    </row>
    <row r="307" spans="1:17" ht="14.45">
      <c r="A307" s="142"/>
      <c r="B307" s="143"/>
      <c r="C307" s="144"/>
      <c r="D307" s="144"/>
      <c r="E307" s="142"/>
      <c r="F307" s="144"/>
      <c r="G307" s="142"/>
      <c r="H307" s="142"/>
      <c r="I307" s="145"/>
      <c r="J307" s="146"/>
      <c r="K307" s="142"/>
      <c r="L307" s="142"/>
      <c r="M307" s="142"/>
      <c r="N307" s="142"/>
      <c r="O307" s="142"/>
      <c r="P307" s="147"/>
      <c r="Q307" s="147"/>
    </row>
    <row r="308" spans="1:17" ht="14.45">
      <c r="A308" s="142"/>
      <c r="B308" s="143"/>
      <c r="C308" s="144"/>
      <c r="D308" s="144"/>
      <c r="E308" s="142"/>
      <c r="F308" s="144"/>
      <c r="G308" s="142"/>
      <c r="H308" s="142"/>
      <c r="I308" s="145"/>
      <c r="J308" s="146"/>
      <c r="K308" s="142"/>
      <c r="L308" s="142"/>
      <c r="M308" s="142"/>
      <c r="N308" s="142"/>
      <c r="O308" s="142"/>
      <c r="P308" s="150"/>
      <c r="Q308" s="147"/>
    </row>
    <row r="309" spans="1:17" ht="14.45">
      <c r="A309" s="142"/>
      <c r="B309" s="143"/>
      <c r="C309" s="144"/>
      <c r="D309" s="144"/>
      <c r="E309" s="142"/>
      <c r="F309" s="144"/>
      <c r="G309" s="142"/>
      <c r="H309" s="142"/>
      <c r="I309" s="145"/>
      <c r="J309" s="146"/>
      <c r="K309" s="142"/>
      <c r="L309" s="142"/>
      <c r="M309" s="142"/>
      <c r="N309" s="142"/>
      <c r="O309" s="143"/>
      <c r="P309" s="143"/>
      <c r="Q309" s="147"/>
    </row>
    <row r="310" spans="1:17" ht="14.45">
      <c r="A310" s="142"/>
      <c r="B310" s="143"/>
      <c r="C310" s="144"/>
      <c r="D310" s="144"/>
      <c r="E310" s="142"/>
      <c r="F310" s="144"/>
      <c r="G310" s="142"/>
      <c r="H310" s="142"/>
      <c r="I310" s="145"/>
      <c r="J310" s="146"/>
      <c r="K310" s="142"/>
      <c r="L310" s="142"/>
      <c r="M310" s="142"/>
      <c r="N310" s="142"/>
      <c r="O310" s="142"/>
      <c r="P310" s="142"/>
      <c r="Q310" s="147"/>
    </row>
    <row r="311" spans="1:17" ht="14.45">
      <c r="A311" s="142"/>
      <c r="B311" s="143"/>
      <c r="C311" s="144"/>
      <c r="D311" s="144"/>
      <c r="E311" s="142"/>
      <c r="F311" s="144"/>
      <c r="G311" s="142"/>
      <c r="H311" s="142"/>
      <c r="I311" s="145"/>
      <c r="J311" s="157"/>
      <c r="K311" s="142"/>
      <c r="L311" s="142"/>
      <c r="M311" s="142"/>
      <c r="N311" s="142"/>
      <c r="O311" s="142"/>
      <c r="P311" s="142"/>
      <c r="Q311" s="147"/>
    </row>
    <row r="312" spans="1:17" ht="14.45">
      <c r="A312" s="142"/>
      <c r="B312" s="143"/>
      <c r="C312" s="144"/>
      <c r="D312" s="144"/>
      <c r="E312" s="142"/>
      <c r="F312" s="144"/>
      <c r="G312" s="142"/>
      <c r="H312" s="142"/>
      <c r="I312" s="145"/>
      <c r="J312" s="157"/>
      <c r="K312" s="142"/>
      <c r="L312" s="142"/>
      <c r="M312" s="142"/>
      <c r="N312" s="142"/>
      <c r="O312" s="142"/>
      <c r="P312" s="142"/>
      <c r="Q312" s="147"/>
    </row>
    <row r="313" spans="1:17" ht="14.45">
      <c r="A313" s="142"/>
      <c r="B313" s="143"/>
      <c r="C313" s="144"/>
      <c r="D313" s="144"/>
      <c r="E313" s="142"/>
      <c r="F313" s="144"/>
      <c r="G313" s="142"/>
      <c r="H313" s="142"/>
      <c r="I313" s="145"/>
      <c r="J313" s="157"/>
      <c r="K313" s="142"/>
      <c r="L313" s="142"/>
      <c r="M313" s="142"/>
      <c r="N313" s="142"/>
      <c r="O313" s="142"/>
      <c r="P313" s="142"/>
      <c r="Q313" s="147"/>
    </row>
    <row r="314" spans="1:17" ht="14.45">
      <c r="A314" s="142"/>
      <c r="B314" s="143"/>
      <c r="C314" s="144"/>
      <c r="D314" s="144"/>
      <c r="E314" s="142"/>
      <c r="F314" s="144"/>
      <c r="G314" s="142"/>
      <c r="H314" s="142"/>
      <c r="I314" s="145"/>
      <c r="J314" s="146"/>
      <c r="K314" s="142"/>
      <c r="L314" s="142"/>
      <c r="M314" s="142"/>
      <c r="N314" s="142"/>
      <c r="O314" s="142"/>
      <c r="P314" s="142"/>
      <c r="Q314" s="147"/>
    </row>
    <row r="315" spans="1:17" ht="14.45">
      <c r="A315" s="142"/>
      <c r="B315" s="143"/>
      <c r="C315" s="144"/>
      <c r="D315" s="144"/>
      <c r="E315" s="142"/>
      <c r="F315" s="144"/>
      <c r="G315" s="142"/>
      <c r="H315" s="142"/>
      <c r="I315" s="145"/>
      <c r="J315" s="145"/>
      <c r="K315" s="142"/>
      <c r="L315" s="142"/>
      <c r="M315" s="142"/>
      <c r="N315" s="142"/>
      <c r="O315" s="142"/>
      <c r="P315" s="142"/>
      <c r="Q315" s="147"/>
    </row>
    <row r="316" spans="1:17" ht="14.45">
      <c r="A316" s="142"/>
      <c r="B316" s="143"/>
      <c r="C316" s="144"/>
      <c r="D316" s="144"/>
      <c r="E316" s="142"/>
      <c r="F316" s="144"/>
      <c r="G316" s="142"/>
      <c r="H316" s="142"/>
      <c r="I316" s="145"/>
      <c r="J316" s="146"/>
      <c r="K316" s="142"/>
      <c r="L316" s="142"/>
      <c r="M316" s="142"/>
      <c r="N316" s="142"/>
      <c r="O316" s="142"/>
      <c r="P316" s="142"/>
      <c r="Q316" s="147"/>
    </row>
    <row r="317" spans="1:17" ht="14.45">
      <c r="A317" s="142"/>
      <c r="B317" s="143"/>
      <c r="C317" s="144"/>
      <c r="D317" s="144"/>
      <c r="E317" s="142"/>
      <c r="F317" s="144"/>
      <c r="G317" s="142"/>
      <c r="H317" s="142"/>
      <c r="I317" s="145"/>
      <c r="J317" s="146"/>
      <c r="K317" s="142"/>
      <c r="L317" s="142"/>
      <c r="M317" s="142"/>
      <c r="N317" s="142"/>
      <c r="O317" s="142"/>
      <c r="P317" s="142"/>
      <c r="Q317" s="147"/>
    </row>
    <row r="318" spans="1:17" ht="14.45">
      <c r="A318" s="142"/>
      <c r="B318" s="143"/>
      <c r="C318" s="144"/>
      <c r="D318" s="144"/>
      <c r="E318" s="142"/>
      <c r="F318" s="144"/>
      <c r="G318" s="142"/>
      <c r="H318" s="142"/>
      <c r="I318" s="148"/>
      <c r="J318" s="157"/>
      <c r="K318" s="142"/>
      <c r="L318" s="142"/>
      <c r="M318" s="142"/>
      <c r="N318" s="142"/>
      <c r="O318" s="142"/>
      <c r="P318" s="142"/>
      <c r="Q318" s="147"/>
    </row>
    <row r="319" spans="1:17" ht="14.45">
      <c r="A319" s="142"/>
      <c r="B319" s="143"/>
      <c r="C319" s="144"/>
      <c r="D319" s="144"/>
      <c r="E319" s="142"/>
      <c r="F319" s="144"/>
      <c r="G319" s="142"/>
      <c r="H319" s="142"/>
      <c r="I319" s="145"/>
      <c r="J319" s="146"/>
      <c r="K319" s="142"/>
      <c r="L319" s="142"/>
      <c r="M319" s="142"/>
      <c r="N319" s="142"/>
      <c r="O319" s="142"/>
      <c r="P319" s="142"/>
      <c r="Q319" s="147"/>
    </row>
    <row r="320" spans="1:17" ht="14.45">
      <c r="A320" s="142"/>
      <c r="B320" s="143"/>
      <c r="C320" s="144"/>
      <c r="D320" s="144"/>
      <c r="E320" s="142"/>
      <c r="F320" s="144"/>
      <c r="G320" s="142"/>
      <c r="H320" s="142"/>
      <c r="I320" s="145"/>
      <c r="J320" s="146"/>
      <c r="K320" s="142"/>
      <c r="L320" s="142"/>
      <c r="M320" s="142"/>
      <c r="N320" s="142"/>
      <c r="O320" s="142"/>
      <c r="P320" s="142"/>
      <c r="Q320" s="147"/>
    </row>
    <row r="321" spans="1:17" ht="14.45">
      <c r="A321" s="142"/>
      <c r="B321" s="143"/>
      <c r="C321" s="144"/>
      <c r="D321" s="144"/>
      <c r="E321" s="142"/>
      <c r="F321" s="144"/>
      <c r="G321" s="142"/>
      <c r="H321" s="142"/>
      <c r="I321" s="145"/>
      <c r="J321" s="146"/>
      <c r="K321" s="142"/>
      <c r="L321" s="142"/>
      <c r="M321" s="142"/>
      <c r="N321" s="142"/>
      <c r="O321" s="142"/>
      <c r="P321" s="142"/>
      <c r="Q321" s="147"/>
    </row>
    <row r="322" spans="1:17" ht="14.45">
      <c r="A322" s="142"/>
      <c r="B322" s="150"/>
      <c r="C322" s="144"/>
      <c r="D322" s="144"/>
      <c r="E322" s="142"/>
      <c r="F322" s="144"/>
      <c r="G322" s="142"/>
      <c r="H322" s="142"/>
      <c r="I322" s="151"/>
      <c r="J322" s="146"/>
      <c r="K322" s="142"/>
      <c r="L322" s="142"/>
      <c r="M322" s="142"/>
      <c r="N322" s="142"/>
      <c r="O322" s="142"/>
      <c r="P322" s="142"/>
      <c r="Q322" s="147"/>
    </row>
    <row r="323" spans="1:17" ht="14.45">
      <c r="A323" s="142"/>
      <c r="B323" s="150"/>
      <c r="C323" s="144"/>
      <c r="D323" s="144"/>
      <c r="E323" s="142"/>
      <c r="F323" s="144"/>
      <c r="G323" s="142"/>
      <c r="H323" s="142"/>
      <c r="I323" s="151"/>
      <c r="J323" s="146"/>
      <c r="K323" s="142"/>
      <c r="L323" s="142"/>
      <c r="M323" s="142"/>
      <c r="N323" s="142"/>
      <c r="O323" s="142"/>
      <c r="P323" s="142"/>
      <c r="Q323" s="147"/>
    </row>
    <row r="324" spans="1:17" ht="14.45">
      <c r="A324" s="142"/>
      <c r="B324" s="143"/>
      <c r="C324" s="144"/>
      <c r="D324" s="144"/>
      <c r="E324" s="142"/>
      <c r="F324" s="144"/>
      <c r="G324" s="142"/>
      <c r="H324" s="142"/>
      <c r="I324" s="148"/>
      <c r="J324" s="146"/>
      <c r="K324" s="142"/>
      <c r="L324" s="142"/>
      <c r="M324" s="142"/>
      <c r="N324" s="142"/>
      <c r="O324" s="159"/>
      <c r="P324" s="143"/>
      <c r="Q324" s="147"/>
    </row>
    <row r="325" spans="1:17" ht="14.45">
      <c r="A325" s="160"/>
      <c r="B325" s="161"/>
      <c r="C325" s="144"/>
      <c r="D325" s="144"/>
      <c r="E325" s="142"/>
      <c r="F325" s="144"/>
      <c r="G325" s="142"/>
      <c r="H325" s="142"/>
      <c r="I325" s="145"/>
      <c r="J325" s="146"/>
      <c r="K325" s="142"/>
      <c r="L325" s="142"/>
      <c r="M325" s="161"/>
      <c r="N325" s="142"/>
      <c r="O325" s="142"/>
      <c r="P325" s="142"/>
      <c r="Q325" s="147"/>
    </row>
    <row r="326" spans="1:17" ht="14.45">
      <c r="A326" s="142"/>
      <c r="B326" s="143"/>
      <c r="C326" s="144"/>
      <c r="D326" s="144"/>
      <c r="E326" s="142"/>
      <c r="F326" s="144"/>
      <c r="G326" s="142"/>
      <c r="H326" s="142"/>
      <c r="I326" s="145"/>
      <c r="J326" s="146"/>
      <c r="K326" s="142"/>
      <c r="L326" s="142"/>
      <c r="M326" s="142"/>
      <c r="N326" s="142"/>
      <c r="O326" s="142"/>
      <c r="P326" s="142"/>
      <c r="Q326" s="147"/>
    </row>
    <row r="327" spans="1:17" ht="14.45">
      <c r="A327" s="142"/>
      <c r="B327" s="143"/>
      <c r="C327" s="144"/>
      <c r="D327" s="144"/>
      <c r="E327" s="142"/>
      <c r="F327" s="144"/>
      <c r="G327" s="142"/>
      <c r="H327" s="142"/>
      <c r="I327" s="145"/>
      <c r="J327" s="146"/>
      <c r="K327" s="142"/>
      <c r="L327" s="142"/>
      <c r="M327" s="142"/>
      <c r="N327" s="142"/>
      <c r="O327" s="142"/>
      <c r="P327" s="142"/>
      <c r="Q327" s="147"/>
    </row>
    <row r="328" spans="1:17" ht="14.45">
      <c r="A328" s="142"/>
      <c r="B328" s="143"/>
      <c r="C328" s="144"/>
      <c r="D328" s="144"/>
      <c r="E328" s="142"/>
      <c r="F328" s="144"/>
      <c r="G328" s="142"/>
      <c r="H328" s="142"/>
      <c r="I328" s="145"/>
      <c r="J328" s="146"/>
      <c r="K328" s="142"/>
      <c r="L328" s="142"/>
      <c r="M328" s="142"/>
      <c r="N328" s="142"/>
      <c r="O328" s="142"/>
      <c r="P328" s="142"/>
      <c r="Q328" s="147"/>
    </row>
    <row r="329" spans="1:17" ht="14.45">
      <c r="A329" s="142"/>
      <c r="B329" s="143"/>
      <c r="C329" s="144"/>
      <c r="D329" s="144"/>
      <c r="E329" s="142"/>
      <c r="F329" s="144"/>
      <c r="G329" s="142"/>
      <c r="H329" s="142"/>
      <c r="I329" s="145"/>
      <c r="J329" s="146"/>
      <c r="K329" s="142"/>
      <c r="L329" s="142"/>
      <c r="M329" s="142"/>
      <c r="N329" s="142"/>
      <c r="O329" s="142"/>
      <c r="P329" s="142"/>
      <c r="Q329" s="147"/>
    </row>
  </sheetData>
  <autoFilter ref="A7:Q329" xr:uid="{5C9F2BFA-43C0-43E6-8FD2-A8814EE3552C}"/>
  <mergeCells count="3">
    <mergeCell ref="A1:B6"/>
    <mergeCell ref="C1:C6"/>
    <mergeCell ref="D1:Q6"/>
  </mergeCells>
  <pageMargins left="0.75" right="0.75" top="1" bottom="1" header="0.5" footer="0.5"/>
  <pageSetup orientation="portrait" r:id="rId1"/>
  <headerFooter>
    <oddHeader>&amp;C&amp;G</oddHeader>
    <oddFooter>&amp;C_x000D_&amp;1#&amp;"Calibri"&amp;10&amp;K008000 DOCUMENTO PÚBLICO</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1C000-A780-4B91-BC35-CFAC213D6607}">
  <dimension ref="A1:O14"/>
  <sheetViews>
    <sheetView showGridLines="0" zoomScale="60" zoomScaleNormal="60" workbookViewId="0">
      <pane xSplit="1" ySplit="5" topLeftCell="B6" activePane="bottomRight" state="frozen"/>
      <selection pane="bottomRight" activeCell="E11" sqref="E11"/>
      <selection pane="bottomLeft" activeCell="A6" sqref="A6"/>
      <selection pane="topRight" activeCell="B1" sqref="B1"/>
    </sheetView>
  </sheetViews>
  <sheetFormatPr defaultColWidth="0" defaultRowHeight="13.9"/>
  <cols>
    <col min="1" max="1" width="2.140625" style="31" customWidth="1"/>
    <col min="2" max="2" width="16.140625" style="31" customWidth="1"/>
    <col min="3" max="3" width="35.42578125" style="31" customWidth="1"/>
    <col min="4" max="4" width="31.140625" style="31" customWidth="1"/>
    <col min="5" max="5" width="32.140625" style="31" customWidth="1"/>
    <col min="6" max="6" width="28.5703125" style="31" customWidth="1"/>
    <col min="7" max="7" width="22" style="31" customWidth="1"/>
    <col min="8" max="8" width="17.42578125" style="31" customWidth="1"/>
    <col min="9" max="9" width="17" style="31" customWidth="1"/>
    <col min="10" max="10" width="22.140625" style="31" customWidth="1"/>
    <col min="11" max="11" width="6.5703125" style="31" customWidth="1"/>
    <col min="12" max="15" width="0" style="31" hidden="1" customWidth="1"/>
    <col min="16" max="16384" width="11.42578125" style="31" hidden="1"/>
  </cols>
  <sheetData>
    <row r="1" spans="2:14" ht="15" customHeight="1">
      <c r="B1" s="612"/>
      <c r="C1" s="613"/>
      <c r="D1" s="612"/>
      <c r="E1" s="613"/>
      <c r="F1" s="618" t="s">
        <v>1010</v>
      </c>
      <c r="G1" s="618"/>
      <c r="H1" s="618"/>
      <c r="I1" s="618"/>
      <c r="J1" s="618"/>
      <c r="K1" s="30"/>
    </row>
    <row r="2" spans="2:14" ht="15" customHeight="1">
      <c r="B2" s="614"/>
      <c r="C2" s="615"/>
      <c r="D2" s="614"/>
      <c r="E2" s="615"/>
      <c r="F2" s="618"/>
      <c r="G2" s="618"/>
      <c r="H2" s="618"/>
      <c r="I2" s="618"/>
      <c r="J2" s="618"/>
      <c r="K2" s="30"/>
    </row>
    <row r="3" spans="2:14" ht="15" customHeight="1">
      <c r="B3" s="614"/>
      <c r="C3" s="615"/>
      <c r="D3" s="614"/>
      <c r="E3" s="615"/>
      <c r="F3" s="618"/>
      <c r="G3" s="618"/>
      <c r="H3" s="618"/>
      <c r="I3" s="618"/>
      <c r="J3" s="618"/>
      <c r="K3" s="30"/>
    </row>
    <row r="4" spans="2:14" ht="15" customHeight="1">
      <c r="B4" s="614"/>
      <c r="C4" s="615"/>
      <c r="D4" s="614"/>
      <c r="E4" s="615"/>
      <c r="F4" s="618"/>
      <c r="G4" s="618"/>
      <c r="H4" s="618"/>
      <c r="I4" s="618"/>
      <c r="J4" s="618"/>
      <c r="K4" s="30"/>
    </row>
    <row r="5" spans="2:14" ht="92.25" customHeight="1">
      <c r="B5" s="616"/>
      <c r="C5" s="617"/>
      <c r="D5" s="616"/>
      <c r="E5" s="617"/>
      <c r="F5" s="618"/>
      <c r="G5" s="618"/>
      <c r="H5" s="618"/>
      <c r="I5" s="618"/>
      <c r="J5" s="618"/>
      <c r="K5" s="30"/>
    </row>
    <row r="6" spans="2:14" ht="124.5" customHeight="1">
      <c r="B6" s="619" t="s">
        <v>1011</v>
      </c>
      <c r="C6" s="619"/>
      <c r="D6" s="619"/>
      <c r="E6" s="619"/>
      <c r="F6" s="619"/>
      <c r="G6" s="619"/>
      <c r="H6" s="619"/>
      <c r="I6" s="619"/>
      <c r="J6" s="619"/>
    </row>
    <row r="7" spans="2:14">
      <c r="B7" s="612"/>
      <c r="C7" s="620"/>
      <c r="D7" s="620"/>
      <c r="E7" s="620"/>
      <c r="F7" s="620"/>
      <c r="G7" s="620"/>
      <c r="H7" s="620"/>
      <c r="I7" s="620"/>
      <c r="J7" s="613"/>
    </row>
    <row r="8" spans="2:14">
      <c r="B8" s="614"/>
      <c r="C8" s="621"/>
      <c r="D8" s="621"/>
      <c r="E8" s="621"/>
      <c r="F8" s="621"/>
      <c r="G8" s="621"/>
      <c r="H8" s="621"/>
      <c r="I8" s="621"/>
      <c r="J8" s="615"/>
    </row>
    <row r="9" spans="2:14" ht="14.25" customHeight="1">
      <c r="B9" s="622" t="s">
        <v>1012</v>
      </c>
      <c r="C9" s="445" t="s">
        <v>1013</v>
      </c>
      <c r="D9" s="445" t="s">
        <v>1014</v>
      </c>
      <c r="E9" s="445" t="s">
        <v>395</v>
      </c>
      <c r="F9" s="445" t="s">
        <v>1015</v>
      </c>
      <c r="G9" s="445" t="s">
        <v>397</v>
      </c>
      <c r="H9" s="445" t="s">
        <v>398</v>
      </c>
      <c r="I9" s="445" t="s">
        <v>1016</v>
      </c>
      <c r="J9" s="445" t="s">
        <v>1017</v>
      </c>
      <c r="K9" s="611"/>
      <c r="L9" s="611" t="s">
        <v>1018</v>
      </c>
      <c r="M9" s="611" t="s">
        <v>1016</v>
      </c>
      <c r="N9" s="611" t="s">
        <v>1017</v>
      </c>
    </row>
    <row r="10" spans="2:14" ht="15" customHeight="1">
      <c r="B10" s="622"/>
      <c r="C10" s="445"/>
      <c r="D10" s="445"/>
      <c r="E10" s="445"/>
      <c r="F10" s="445"/>
      <c r="G10" s="445"/>
      <c r="H10" s="445"/>
      <c r="I10" s="445"/>
      <c r="J10" s="445"/>
      <c r="K10" s="611"/>
      <c r="L10" s="611"/>
      <c r="M10" s="611"/>
      <c r="N10" s="611"/>
    </row>
    <row r="11" spans="2:14" ht="110.45">
      <c r="B11" s="94">
        <v>1</v>
      </c>
      <c r="C11" s="96" t="s">
        <v>73</v>
      </c>
      <c r="D11" s="96" t="s">
        <v>74</v>
      </c>
      <c r="E11" s="96" t="s">
        <v>341</v>
      </c>
      <c r="F11" s="96" t="s">
        <v>1019</v>
      </c>
      <c r="G11" s="96" t="s">
        <v>77</v>
      </c>
      <c r="H11" s="107" t="s">
        <v>81</v>
      </c>
      <c r="I11" s="108">
        <v>44562</v>
      </c>
      <c r="J11" s="108">
        <v>44926</v>
      </c>
    </row>
    <row r="12" spans="2:14" ht="110.45">
      <c r="B12" s="94">
        <v>2</v>
      </c>
      <c r="C12" s="96" t="s">
        <v>73</v>
      </c>
      <c r="D12" s="96" t="s">
        <v>74</v>
      </c>
      <c r="E12" s="96" t="s">
        <v>356</v>
      </c>
      <c r="F12" s="96" t="s">
        <v>1020</v>
      </c>
      <c r="G12" s="96" t="s">
        <v>77</v>
      </c>
      <c r="H12" s="107" t="s">
        <v>81</v>
      </c>
      <c r="I12" s="108">
        <v>44562</v>
      </c>
      <c r="J12" s="108">
        <v>44926</v>
      </c>
    </row>
    <row r="13" spans="2:14" ht="110.45">
      <c r="B13" s="94">
        <v>3</v>
      </c>
      <c r="C13" s="96" t="s">
        <v>73</v>
      </c>
      <c r="D13" s="96" t="s">
        <v>74</v>
      </c>
      <c r="E13" s="96" t="s">
        <v>1021</v>
      </c>
      <c r="F13" s="96" t="s">
        <v>1022</v>
      </c>
      <c r="G13" s="96" t="s">
        <v>77</v>
      </c>
      <c r="H13" s="107" t="s">
        <v>81</v>
      </c>
      <c r="I13" s="108">
        <v>44562</v>
      </c>
      <c r="J13" s="108">
        <v>44926</v>
      </c>
    </row>
    <row r="14" spans="2:14" ht="110.45">
      <c r="B14" s="109">
        <v>4</v>
      </c>
      <c r="C14" s="96" t="s">
        <v>73</v>
      </c>
      <c r="D14" s="96" t="s">
        <v>74</v>
      </c>
      <c r="E14" s="96" t="s">
        <v>329</v>
      </c>
      <c r="F14" s="96" t="s">
        <v>1023</v>
      </c>
      <c r="G14" s="96" t="s">
        <v>77</v>
      </c>
      <c r="H14" s="107" t="s">
        <v>81</v>
      </c>
      <c r="I14" s="108">
        <v>44593</v>
      </c>
      <c r="J14" s="108">
        <v>44926</v>
      </c>
    </row>
  </sheetData>
  <sheetProtection autoFilter="0"/>
  <mergeCells count="18">
    <mergeCell ref="B9:B10"/>
    <mergeCell ref="C9:C10"/>
    <mergeCell ref="D9:D10"/>
    <mergeCell ref="E9:E10"/>
    <mergeCell ref="F9:F10"/>
    <mergeCell ref="B1:C5"/>
    <mergeCell ref="D1:E5"/>
    <mergeCell ref="F1:J5"/>
    <mergeCell ref="B6:J6"/>
    <mergeCell ref="B7:J8"/>
    <mergeCell ref="M9:M10"/>
    <mergeCell ref="N9:N10"/>
    <mergeCell ref="G9:G10"/>
    <mergeCell ref="H9:H10"/>
    <mergeCell ref="I9:I10"/>
    <mergeCell ref="J9:J10"/>
    <mergeCell ref="K9:K10"/>
    <mergeCell ref="L9:L10"/>
  </mergeCells>
  <pageMargins left="0.7" right="0.7" top="0.75" bottom="0.75" header="0.3" footer="0.3"/>
  <headerFooter>
    <oddHeader>&amp;C&amp;G</oddHeader>
    <oddFooter>&amp;C_x000D_&amp;1#&amp;"Calibri"&amp;10&amp;K008000 DOCUMENTO PÚBLICO</oddFooter>
  </headerFooter>
  <drawing r:id="rId1"/>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A6B4B-FF26-4283-9845-2008EB94F32F}">
  <dimension ref="A1:K28"/>
  <sheetViews>
    <sheetView showGridLines="0" zoomScale="60" zoomScaleNormal="60" workbookViewId="0">
      <pane xSplit="1" ySplit="8" topLeftCell="B9" activePane="bottomRight" state="frozen"/>
      <selection pane="bottomRight" activeCell="C13" sqref="C13"/>
      <selection pane="bottomLeft" activeCell="A9" sqref="A9"/>
      <selection pane="topRight" activeCell="B1" sqref="B1"/>
    </sheetView>
  </sheetViews>
  <sheetFormatPr defaultColWidth="11.42578125" defaultRowHeight="12"/>
  <cols>
    <col min="1" max="1" width="38.140625" style="61" customWidth="1"/>
    <col min="2" max="2" width="36.28515625" style="62" customWidth="1"/>
    <col min="3" max="3" width="57.140625" style="62" customWidth="1"/>
    <col min="4" max="4" width="14.42578125" style="63" customWidth="1"/>
    <col min="5" max="5" width="9.85546875" style="63" bestFit="1" customWidth="1"/>
    <col min="6" max="6" width="15.28515625" style="63" customWidth="1"/>
    <col min="7" max="7" width="30.5703125" style="63" customWidth="1"/>
    <col min="8" max="8" width="17" style="63" customWidth="1"/>
    <col min="9" max="9" width="25.140625" style="63" customWidth="1"/>
    <col min="10" max="10" width="19.85546875" style="63" customWidth="1"/>
    <col min="11" max="11" width="17" style="63" customWidth="1"/>
    <col min="12" max="16384" width="11.42578125" style="61"/>
  </cols>
  <sheetData>
    <row r="1" spans="1:11" s="57" customFormat="1" ht="15.95" customHeight="1">
      <c r="A1" s="627"/>
      <c r="B1" s="627"/>
      <c r="C1" s="627"/>
      <c r="D1" s="628" t="s">
        <v>1024</v>
      </c>
      <c r="E1" s="629"/>
      <c r="F1" s="629"/>
      <c r="G1" s="629"/>
      <c r="H1" s="630"/>
      <c r="I1" s="618"/>
      <c r="J1" s="618"/>
      <c r="K1" s="618"/>
    </row>
    <row r="2" spans="1:11" s="57" customFormat="1" ht="35.1" customHeight="1">
      <c r="A2" s="627"/>
      <c r="B2" s="627"/>
      <c r="C2" s="627"/>
      <c r="D2" s="631"/>
      <c r="E2" s="632"/>
      <c r="F2" s="632"/>
      <c r="G2" s="632"/>
      <c r="H2" s="633"/>
      <c r="I2" s="618"/>
      <c r="J2" s="618"/>
      <c r="K2" s="618"/>
    </row>
    <row r="3" spans="1:11" s="57" customFormat="1" ht="93.95" customHeight="1">
      <c r="A3" s="627"/>
      <c r="B3" s="627"/>
      <c r="C3" s="627"/>
      <c r="D3" s="634"/>
      <c r="E3" s="635"/>
      <c r="F3" s="635"/>
      <c r="G3" s="635"/>
      <c r="H3" s="636"/>
      <c r="I3" s="618"/>
      <c r="J3" s="618"/>
      <c r="K3" s="618"/>
    </row>
    <row r="4" spans="1:11" s="57" customFormat="1" ht="26.45" customHeight="1">
      <c r="A4" s="637" t="s">
        <v>1025</v>
      </c>
      <c r="B4" s="637"/>
      <c r="C4" s="637"/>
      <c r="D4" s="637"/>
      <c r="E4" s="637"/>
      <c r="F4" s="637"/>
      <c r="G4" s="637"/>
      <c r="H4" s="637"/>
      <c r="I4" s="637"/>
      <c r="J4" s="637"/>
      <c r="K4" s="637"/>
    </row>
    <row r="5" spans="1:11" s="57" customFormat="1" ht="12.6" customHeight="1">
      <c r="A5" s="637"/>
      <c r="B5" s="637"/>
      <c r="C5" s="637"/>
      <c r="D5" s="637"/>
      <c r="E5" s="637"/>
      <c r="F5" s="637"/>
      <c r="G5" s="637"/>
      <c r="H5" s="637"/>
      <c r="I5" s="637"/>
      <c r="J5" s="637"/>
      <c r="K5" s="637"/>
    </row>
    <row r="6" spans="1:11" s="57" customFormat="1" ht="5.25" customHeight="1">
      <c r="A6" s="637"/>
      <c r="B6" s="637"/>
      <c r="C6" s="637"/>
      <c r="D6" s="637"/>
      <c r="E6" s="637"/>
      <c r="F6" s="637"/>
      <c r="G6" s="637"/>
      <c r="H6" s="637"/>
      <c r="I6" s="637"/>
      <c r="J6" s="637"/>
      <c r="K6" s="637"/>
    </row>
    <row r="7" spans="1:11" s="57" customFormat="1" ht="15.6">
      <c r="A7" s="638" t="s">
        <v>1026</v>
      </c>
      <c r="B7" s="638" t="s">
        <v>1027</v>
      </c>
      <c r="C7" s="638" t="s">
        <v>1028</v>
      </c>
      <c r="D7" s="638" t="s">
        <v>1029</v>
      </c>
      <c r="E7" s="638" t="s">
        <v>1030</v>
      </c>
      <c r="F7" s="638" t="s">
        <v>71</v>
      </c>
      <c r="G7" s="623" t="s">
        <v>1031</v>
      </c>
      <c r="H7" s="623" t="s">
        <v>1032</v>
      </c>
      <c r="I7" s="623" t="s">
        <v>1033</v>
      </c>
      <c r="J7" s="623" t="s">
        <v>1034</v>
      </c>
      <c r="K7" s="623"/>
    </row>
    <row r="8" spans="1:11" s="58" customFormat="1" ht="46.5" customHeight="1" thickBot="1">
      <c r="A8" s="638"/>
      <c r="B8" s="638"/>
      <c r="C8" s="638"/>
      <c r="D8" s="638"/>
      <c r="E8" s="638"/>
      <c r="F8" s="638"/>
      <c r="G8" s="623"/>
      <c r="H8" s="623"/>
      <c r="I8" s="623"/>
      <c r="J8" s="371" t="s">
        <v>1035</v>
      </c>
      <c r="K8" s="371" t="s">
        <v>1036</v>
      </c>
    </row>
    <row r="9" spans="1:11" s="59" customFormat="1" ht="44.45" customHeight="1">
      <c r="A9" s="624" t="s">
        <v>1037</v>
      </c>
      <c r="B9" s="206" t="s">
        <v>1038</v>
      </c>
      <c r="C9" s="207" t="s">
        <v>1039</v>
      </c>
      <c r="D9" s="208" t="s">
        <v>1040</v>
      </c>
      <c r="E9" s="208" t="s">
        <v>1041</v>
      </c>
      <c r="F9" s="208" t="s">
        <v>1042</v>
      </c>
      <c r="G9" s="209" t="s">
        <v>1043</v>
      </c>
      <c r="H9" s="208" t="s">
        <v>1044</v>
      </c>
      <c r="I9" s="208" t="s">
        <v>1045</v>
      </c>
      <c r="J9" s="208" t="s">
        <v>1046</v>
      </c>
      <c r="K9" s="210" t="s">
        <v>1047</v>
      </c>
    </row>
    <row r="10" spans="1:11" s="59" customFormat="1" ht="32.1" customHeight="1">
      <c r="A10" s="625"/>
      <c r="B10" s="211" t="s">
        <v>1048</v>
      </c>
      <c r="C10" s="212" t="s">
        <v>1049</v>
      </c>
      <c r="D10" s="209" t="s">
        <v>1050</v>
      </c>
      <c r="E10" s="209" t="s">
        <v>1051</v>
      </c>
      <c r="F10" s="209" t="s">
        <v>1042</v>
      </c>
      <c r="G10" s="209" t="s">
        <v>1043</v>
      </c>
      <c r="H10" s="209" t="s">
        <v>1044</v>
      </c>
      <c r="I10" s="209" t="s">
        <v>1045</v>
      </c>
      <c r="J10" s="209" t="s">
        <v>1052</v>
      </c>
      <c r="K10" s="213" t="s">
        <v>1053</v>
      </c>
    </row>
    <row r="11" spans="1:11" s="59" customFormat="1" ht="79.900000000000006">
      <c r="A11" s="625"/>
      <c r="B11" s="211" t="s">
        <v>1054</v>
      </c>
      <c r="C11" s="212" t="s">
        <v>1055</v>
      </c>
      <c r="D11" s="209" t="s">
        <v>1056</v>
      </c>
      <c r="E11" s="209" t="s">
        <v>1051</v>
      </c>
      <c r="F11" s="209" t="s">
        <v>1057</v>
      </c>
      <c r="G11" s="209" t="s">
        <v>1043</v>
      </c>
      <c r="H11" s="209" t="s">
        <v>1044</v>
      </c>
      <c r="I11" s="209" t="s">
        <v>1045</v>
      </c>
      <c r="J11" s="209" t="s">
        <v>1052</v>
      </c>
      <c r="K11" s="213" t="s">
        <v>1053</v>
      </c>
    </row>
    <row r="12" spans="1:11" s="59" customFormat="1" ht="22.9">
      <c r="A12" s="625"/>
      <c r="B12" s="211" t="s">
        <v>1058</v>
      </c>
      <c r="C12" s="212" t="s">
        <v>1059</v>
      </c>
      <c r="D12" s="209" t="s">
        <v>1060</v>
      </c>
      <c r="E12" s="209" t="s">
        <v>1061</v>
      </c>
      <c r="F12" s="209" t="s">
        <v>1042</v>
      </c>
      <c r="G12" s="209" t="s">
        <v>1043</v>
      </c>
      <c r="H12" s="209" t="s">
        <v>1044</v>
      </c>
      <c r="I12" s="209" t="s">
        <v>1045</v>
      </c>
      <c r="J12" s="209" t="s">
        <v>1052</v>
      </c>
      <c r="K12" s="213" t="s">
        <v>1062</v>
      </c>
    </row>
    <row r="13" spans="1:11" s="60" customFormat="1" ht="134.1" customHeight="1">
      <c r="A13" s="625"/>
      <c r="B13" s="214" t="s">
        <v>1063</v>
      </c>
      <c r="C13" s="212" t="s">
        <v>1064</v>
      </c>
      <c r="D13" s="209" t="s">
        <v>1060</v>
      </c>
      <c r="E13" s="209" t="s">
        <v>1061</v>
      </c>
      <c r="F13" s="209" t="s">
        <v>1065</v>
      </c>
      <c r="G13" s="209" t="s">
        <v>1043</v>
      </c>
      <c r="H13" s="209">
        <v>14</v>
      </c>
      <c r="I13" s="209" t="s">
        <v>1045</v>
      </c>
      <c r="J13" s="209" t="s">
        <v>1052</v>
      </c>
      <c r="K13" s="213" t="s">
        <v>1066</v>
      </c>
    </row>
    <row r="14" spans="1:11" s="60" customFormat="1" ht="29.45" customHeight="1">
      <c r="A14" s="625"/>
      <c r="B14" s="214" t="s">
        <v>1067</v>
      </c>
      <c r="C14" s="212" t="s">
        <v>1068</v>
      </c>
      <c r="D14" s="209" t="s">
        <v>1050</v>
      </c>
      <c r="E14" s="209" t="s">
        <v>1061</v>
      </c>
      <c r="F14" s="209" t="s">
        <v>1065</v>
      </c>
      <c r="G14" s="209" t="s">
        <v>1043</v>
      </c>
      <c r="H14" s="209">
        <v>2</v>
      </c>
      <c r="I14" s="209" t="s">
        <v>1045</v>
      </c>
      <c r="J14" s="209" t="s">
        <v>1052</v>
      </c>
      <c r="K14" s="213" t="s">
        <v>1066</v>
      </c>
    </row>
    <row r="15" spans="1:11" s="59" customFormat="1" ht="45.95" customHeight="1">
      <c r="A15" s="625"/>
      <c r="B15" s="214" t="s">
        <v>1069</v>
      </c>
      <c r="C15" s="212" t="s">
        <v>1070</v>
      </c>
      <c r="D15" s="209" t="s">
        <v>1050</v>
      </c>
      <c r="E15" s="209" t="s">
        <v>1061</v>
      </c>
      <c r="F15" s="209" t="s">
        <v>1042</v>
      </c>
      <c r="G15" s="209" t="s">
        <v>1043</v>
      </c>
      <c r="H15" s="209" t="s">
        <v>1044</v>
      </c>
      <c r="I15" s="209" t="s">
        <v>1045</v>
      </c>
      <c r="J15" s="209" t="s">
        <v>1052</v>
      </c>
      <c r="K15" s="213" t="s">
        <v>1066</v>
      </c>
    </row>
    <row r="16" spans="1:11" s="59" customFormat="1" ht="31.5" customHeight="1">
      <c r="A16" s="625"/>
      <c r="B16" s="214" t="s">
        <v>1071</v>
      </c>
      <c r="C16" s="212" t="s">
        <v>1072</v>
      </c>
      <c r="D16" s="209" t="s">
        <v>1060</v>
      </c>
      <c r="E16" s="209" t="s">
        <v>1061</v>
      </c>
      <c r="F16" s="209" t="s">
        <v>1065</v>
      </c>
      <c r="G16" s="209" t="s">
        <v>1043</v>
      </c>
      <c r="H16" s="209" t="s">
        <v>1044</v>
      </c>
      <c r="I16" s="209" t="s">
        <v>1045</v>
      </c>
      <c r="J16" s="209" t="s">
        <v>1073</v>
      </c>
      <c r="K16" s="213" t="s">
        <v>1074</v>
      </c>
    </row>
    <row r="17" spans="1:11" s="59" customFormat="1" ht="36.950000000000003" customHeight="1" thickBot="1">
      <c r="A17" s="626"/>
      <c r="B17" s="215" t="s">
        <v>1075</v>
      </c>
      <c r="C17" s="216" t="s">
        <v>1076</v>
      </c>
      <c r="D17" s="217" t="s">
        <v>1060</v>
      </c>
      <c r="E17" s="217" t="s">
        <v>1061</v>
      </c>
      <c r="F17" s="217" t="s">
        <v>1065</v>
      </c>
      <c r="G17" s="217" t="s">
        <v>1077</v>
      </c>
      <c r="H17" s="217">
        <v>2</v>
      </c>
      <c r="I17" s="217" t="s">
        <v>1045</v>
      </c>
      <c r="J17" s="217" t="s">
        <v>1052</v>
      </c>
      <c r="K17" s="218" t="s">
        <v>1066</v>
      </c>
    </row>
    <row r="18" spans="1:11" s="59" customFormat="1" ht="34.15">
      <c r="A18" s="624" t="s">
        <v>1078</v>
      </c>
      <c r="B18" s="206" t="s">
        <v>1079</v>
      </c>
      <c r="C18" s="207" t="s">
        <v>1080</v>
      </c>
      <c r="D18" s="208" t="s">
        <v>1050</v>
      </c>
      <c r="E18" s="208" t="s">
        <v>1056</v>
      </c>
      <c r="F18" s="208" t="s">
        <v>1065</v>
      </c>
      <c r="G18" s="208" t="s">
        <v>1081</v>
      </c>
      <c r="H18" s="208" t="s">
        <v>1044</v>
      </c>
      <c r="I18" s="208" t="s">
        <v>1045</v>
      </c>
      <c r="J18" s="208" t="s">
        <v>1073</v>
      </c>
      <c r="K18" s="210" t="s">
        <v>1082</v>
      </c>
    </row>
    <row r="19" spans="1:11" s="59" customFormat="1" ht="41.45" customHeight="1">
      <c r="A19" s="625"/>
      <c r="B19" s="214" t="s">
        <v>1083</v>
      </c>
      <c r="C19" s="212" t="s">
        <v>1084</v>
      </c>
      <c r="D19" s="209" t="s">
        <v>1056</v>
      </c>
      <c r="E19" s="209" t="s">
        <v>1056</v>
      </c>
      <c r="F19" s="209" t="s">
        <v>1065</v>
      </c>
      <c r="G19" s="209" t="s">
        <v>1043</v>
      </c>
      <c r="H19" s="209" t="s">
        <v>1044</v>
      </c>
      <c r="I19" s="209" t="s">
        <v>1045</v>
      </c>
      <c r="J19" s="209" t="s">
        <v>1085</v>
      </c>
      <c r="K19" s="213" t="s">
        <v>1086</v>
      </c>
    </row>
    <row r="20" spans="1:11" s="59" customFormat="1" ht="45.95" customHeight="1">
      <c r="A20" s="625"/>
      <c r="B20" s="214" t="s">
        <v>1087</v>
      </c>
      <c r="C20" s="212" t="s">
        <v>1088</v>
      </c>
      <c r="D20" s="209" t="s">
        <v>1060</v>
      </c>
      <c r="E20" s="209" t="s">
        <v>1061</v>
      </c>
      <c r="F20" s="209" t="s">
        <v>1065</v>
      </c>
      <c r="G20" s="209" t="s">
        <v>1089</v>
      </c>
      <c r="H20" s="209">
        <v>5</v>
      </c>
      <c r="I20" s="209" t="s">
        <v>1045</v>
      </c>
      <c r="J20" s="209" t="s">
        <v>28</v>
      </c>
      <c r="K20" s="213" t="s">
        <v>1090</v>
      </c>
    </row>
    <row r="21" spans="1:11" s="59" customFormat="1" ht="39.6" customHeight="1">
      <c r="A21" s="625"/>
      <c r="B21" s="219" t="s">
        <v>1091</v>
      </c>
      <c r="C21" s="212" t="s">
        <v>1092</v>
      </c>
      <c r="D21" s="209" t="s">
        <v>1056</v>
      </c>
      <c r="E21" s="209" t="s">
        <v>1056</v>
      </c>
      <c r="F21" s="209" t="s">
        <v>1065</v>
      </c>
      <c r="G21" s="209" t="s">
        <v>1043</v>
      </c>
      <c r="H21" s="209" t="s">
        <v>1044</v>
      </c>
      <c r="I21" s="209" t="s">
        <v>1045</v>
      </c>
      <c r="J21" s="209" t="s">
        <v>1052</v>
      </c>
      <c r="K21" s="213" t="s">
        <v>1053</v>
      </c>
    </row>
    <row r="22" spans="1:11" s="59" customFormat="1" ht="40.5" customHeight="1">
      <c r="A22" s="625"/>
      <c r="B22" s="219" t="s">
        <v>1093</v>
      </c>
      <c r="C22" s="212" t="s">
        <v>1094</v>
      </c>
      <c r="D22" s="209" t="s">
        <v>1050</v>
      </c>
      <c r="E22" s="209" t="s">
        <v>1056</v>
      </c>
      <c r="F22" s="209" t="s">
        <v>1065</v>
      </c>
      <c r="G22" s="209" t="s">
        <v>1043</v>
      </c>
      <c r="H22" s="209" t="s">
        <v>1044</v>
      </c>
      <c r="I22" s="209" t="s">
        <v>1045</v>
      </c>
      <c r="J22" s="209" t="s">
        <v>1052</v>
      </c>
      <c r="K22" s="213" t="s">
        <v>1053</v>
      </c>
    </row>
    <row r="23" spans="1:11" s="59" customFormat="1" ht="48.6" customHeight="1">
      <c r="A23" s="625"/>
      <c r="B23" s="219" t="s">
        <v>1095</v>
      </c>
      <c r="C23" s="212" t="s">
        <v>1096</v>
      </c>
      <c r="D23" s="209" t="s">
        <v>1050</v>
      </c>
      <c r="E23" s="209" t="s">
        <v>1061</v>
      </c>
      <c r="F23" s="209" t="s">
        <v>1065</v>
      </c>
      <c r="G23" s="209" t="s">
        <v>1097</v>
      </c>
      <c r="H23" s="209" t="s">
        <v>1044</v>
      </c>
      <c r="I23" s="209" t="s">
        <v>1045</v>
      </c>
      <c r="J23" s="209" t="s">
        <v>1052</v>
      </c>
      <c r="K23" s="213" t="s">
        <v>1053</v>
      </c>
    </row>
    <row r="24" spans="1:11" s="59" customFormat="1" ht="36.950000000000003" customHeight="1">
      <c r="A24" s="625"/>
      <c r="B24" s="219" t="s">
        <v>1098</v>
      </c>
      <c r="C24" s="212" t="s">
        <v>1099</v>
      </c>
      <c r="D24" s="209" t="s">
        <v>1060</v>
      </c>
      <c r="E24" s="209" t="s">
        <v>1061</v>
      </c>
      <c r="F24" s="209" t="s">
        <v>1065</v>
      </c>
      <c r="G24" s="209" t="s">
        <v>1043</v>
      </c>
      <c r="H24" s="209" t="s">
        <v>1044</v>
      </c>
      <c r="I24" s="209" t="s">
        <v>1045</v>
      </c>
      <c r="J24" s="209" t="s">
        <v>1052</v>
      </c>
      <c r="K24" s="213" t="s">
        <v>1066</v>
      </c>
    </row>
    <row r="25" spans="1:11" s="59" customFormat="1" ht="41.45" customHeight="1" thickBot="1">
      <c r="A25" s="626"/>
      <c r="B25" s="220" t="s">
        <v>1100</v>
      </c>
      <c r="C25" s="216" t="s">
        <v>1101</v>
      </c>
      <c r="D25" s="217" t="s">
        <v>1050</v>
      </c>
      <c r="E25" s="217" t="s">
        <v>1061</v>
      </c>
      <c r="F25" s="217" t="s">
        <v>1065</v>
      </c>
      <c r="G25" s="217" t="s">
        <v>1102</v>
      </c>
      <c r="H25" s="221" t="s">
        <v>1103</v>
      </c>
      <c r="I25" s="221" t="s">
        <v>1103</v>
      </c>
      <c r="J25" s="217" t="s">
        <v>1104</v>
      </c>
      <c r="K25" s="218" t="s">
        <v>1090</v>
      </c>
    </row>
    <row r="26" spans="1:11" s="59" customFormat="1" ht="40.5" customHeight="1">
      <c r="A26" s="639" t="s">
        <v>1105</v>
      </c>
      <c r="B26" s="222" t="s">
        <v>1106</v>
      </c>
      <c r="C26" s="223" t="s">
        <v>1107</v>
      </c>
      <c r="D26" s="224" t="s">
        <v>1050</v>
      </c>
      <c r="E26" s="224" t="s">
        <v>1041</v>
      </c>
      <c r="F26" s="224" t="s">
        <v>1065</v>
      </c>
      <c r="G26" s="224" t="s">
        <v>1108</v>
      </c>
      <c r="H26" s="224" t="s">
        <v>1044</v>
      </c>
      <c r="I26" s="224" t="s">
        <v>1045</v>
      </c>
      <c r="J26" s="224" t="s">
        <v>1073</v>
      </c>
      <c r="K26" s="225" t="s">
        <v>1109</v>
      </c>
    </row>
    <row r="27" spans="1:11" s="59" customFormat="1" ht="42.95" customHeight="1">
      <c r="A27" s="625"/>
      <c r="B27" s="211" t="s">
        <v>1110</v>
      </c>
      <c r="C27" s="212" t="s">
        <v>1111</v>
      </c>
      <c r="D27" s="209" t="s">
        <v>1050</v>
      </c>
      <c r="E27" s="209" t="s">
        <v>1041</v>
      </c>
      <c r="F27" s="209" t="s">
        <v>1065</v>
      </c>
      <c r="G27" s="209" t="s">
        <v>1043</v>
      </c>
      <c r="H27" s="209" t="s">
        <v>1044</v>
      </c>
      <c r="I27" s="209" t="s">
        <v>1045</v>
      </c>
      <c r="J27" s="209" t="s">
        <v>1112</v>
      </c>
      <c r="K27" s="213" t="s">
        <v>1113</v>
      </c>
    </row>
    <row r="28" spans="1:11" s="59" customFormat="1" ht="45.95" customHeight="1" thickBot="1">
      <c r="A28" s="626"/>
      <c r="B28" s="226" t="s">
        <v>1114</v>
      </c>
      <c r="C28" s="216" t="s">
        <v>74</v>
      </c>
      <c r="D28" s="217" t="s">
        <v>1050</v>
      </c>
      <c r="E28" s="217" t="s">
        <v>1041</v>
      </c>
      <c r="F28" s="217" t="s">
        <v>1065</v>
      </c>
      <c r="G28" s="217" t="s">
        <v>1043</v>
      </c>
      <c r="H28" s="217" t="s">
        <v>1044</v>
      </c>
      <c r="I28" s="217" t="s">
        <v>1045</v>
      </c>
      <c r="J28" s="217" t="s">
        <v>1052</v>
      </c>
      <c r="K28" s="218" t="s">
        <v>1066</v>
      </c>
    </row>
  </sheetData>
  <autoFilter ref="A8:K28" xr:uid="{C09CFF31-A10D-47B8-8721-0150817CCCC4}"/>
  <mergeCells count="18">
    <mergeCell ref="A18:A25"/>
    <mergeCell ref="A26:A28"/>
    <mergeCell ref="F7:F8"/>
    <mergeCell ref="G7:G8"/>
    <mergeCell ref="H7:H8"/>
    <mergeCell ref="I7:I8"/>
    <mergeCell ref="J7:K7"/>
    <mergeCell ref="A9:A17"/>
    <mergeCell ref="A1:B3"/>
    <mergeCell ref="C1:C3"/>
    <mergeCell ref="D1:H3"/>
    <mergeCell ref="I1:K3"/>
    <mergeCell ref="A4:K6"/>
    <mergeCell ref="A7:A8"/>
    <mergeCell ref="B7:B8"/>
    <mergeCell ref="C7:C8"/>
    <mergeCell ref="D7:D8"/>
    <mergeCell ref="E7:E8"/>
  </mergeCells>
  <printOptions horizontalCentered="1" verticalCentered="1"/>
  <pageMargins left="3.937007874015748E-2" right="3.937007874015748E-2" top="0.15748031496062992" bottom="0.15748031496062992" header="0" footer="0"/>
  <pageSetup scale="46" orientation="landscape" r:id="rId1"/>
  <headerFooter>
    <oddHeader>&amp;C&amp;G</oddHeader>
    <oddFooter>&amp;C_x000D_&amp;1#&amp;"Calibri"&amp;10&amp;K008000 DOCUMENTO PÚBLICO</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B4445-151B-41F8-BFD5-74165D29E01D}">
  <dimension ref="A1:K40"/>
  <sheetViews>
    <sheetView showGridLines="0" zoomScale="70" zoomScaleNormal="70" workbookViewId="0">
      <selection activeCell="C1" sqref="C1:D2"/>
    </sheetView>
  </sheetViews>
  <sheetFormatPr defaultColWidth="52.140625" defaultRowHeight="0" customHeight="1" zeroHeight="1"/>
  <cols>
    <col min="1" max="1" width="5.42578125" style="66" customWidth="1"/>
    <col min="2" max="2" width="30.140625" style="66" customWidth="1"/>
    <col min="3" max="3" width="32" style="66" customWidth="1"/>
    <col min="4" max="4" width="86.42578125" style="67" customWidth="1"/>
    <col min="5" max="5" width="33.5703125" style="67" customWidth="1"/>
    <col min="6" max="6" width="38.42578125" style="68" customWidth="1"/>
    <col min="7" max="8" width="18.85546875" style="68" customWidth="1"/>
    <col min="9" max="9" width="21.42578125" style="68" customWidth="1"/>
    <col min="10" max="10" width="18.85546875" style="68" customWidth="1"/>
    <col min="11" max="11" width="36.5703125" style="68" customWidth="1"/>
    <col min="12" max="16384" width="52.140625" style="66"/>
  </cols>
  <sheetData>
    <row r="1" spans="1:11" s="64" customFormat="1" ht="15.6" customHeight="1">
      <c r="C1" s="640"/>
      <c r="D1" s="641"/>
      <c r="E1" s="644" t="s">
        <v>1115</v>
      </c>
      <c r="F1" s="644"/>
      <c r="G1" s="644"/>
      <c r="H1" s="644"/>
      <c r="I1" s="644"/>
      <c r="J1" s="644"/>
      <c r="K1" s="644"/>
    </row>
    <row r="2" spans="1:11" s="64" customFormat="1" ht="141.6" customHeight="1">
      <c r="C2" s="642"/>
      <c r="D2" s="643"/>
      <c r="E2" s="644"/>
      <c r="F2" s="644"/>
      <c r="G2" s="644"/>
      <c r="H2" s="644"/>
      <c r="I2" s="644"/>
      <c r="J2" s="644"/>
      <c r="K2" s="644"/>
    </row>
    <row r="3" spans="1:11" s="64" customFormat="1" ht="18.600000000000001" customHeight="1">
      <c r="C3" s="645" t="s">
        <v>1116</v>
      </c>
      <c r="D3" s="645"/>
      <c r="E3" s="646"/>
      <c r="F3" s="646"/>
      <c r="G3" s="646"/>
      <c r="H3" s="646"/>
      <c r="I3" s="646"/>
      <c r="J3" s="646"/>
      <c r="K3" s="646"/>
    </row>
    <row r="4" spans="1:11" s="64" customFormat="1" ht="15">
      <c r="C4" s="645"/>
      <c r="D4" s="645"/>
      <c r="E4" s="645"/>
      <c r="F4" s="645"/>
      <c r="G4" s="645"/>
      <c r="H4" s="645"/>
      <c r="I4" s="645"/>
      <c r="J4" s="645"/>
      <c r="K4" s="645"/>
    </row>
    <row r="5" spans="1:11" s="64" customFormat="1" ht="15">
      <c r="C5" s="645"/>
      <c r="D5" s="645"/>
      <c r="E5" s="645"/>
      <c r="F5" s="645"/>
      <c r="G5" s="645"/>
      <c r="H5" s="645"/>
      <c r="I5" s="645"/>
      <c r="J5" s="645"/>
      <c r="K5" s="645"/>
    </row>
    <row r="6" spans="1:11" s="65" customFormat="1" ht="18" hidden="1" customHeight="1">
      <c r="C6" s="113"/>
      <c r="D6" s="113"/>
      <c r="E6" s="113"/>
      <c r="F6" s="113"/>
      <c r="G6" s="113"/>
      <c r="H6" s="113"/>
      <c r="I6" s="113"/>
      <c r="J6" s="113"/>
      <c r="K6" s="113"/>
    </row>
    <row r="7" spans="1:11" ht="43.5" customHeight="1">
      <c r="A7" s="114" t="s">
        <v>460</v>
      </c>
      <c r="B7" s="114" t="s">
        <v>1117</v>
      </c>
      <c r="C7" s="114" t="s">
        <v>1118</v>
      </c>
      <c r="D7" s="114" t="s">
        <v>1119</v>
      </c>
      <c r="E7" s="114" t="s">
        <v>1120</v>
      </c>
      <c r="F7" s="114" t="s">
        <v>1121</v>
      </c>
      <c r="G7" s="115" t="s">
        <v>1122</v>
      </c>
      <c r="H7" s="115" t="s">
        <v>1123</v>
      </c>
      <c r="I7" s="115" t="s">
        <v>1124</v>
      </c>
      <c r="J7" s="115" t="s">
        <v>1125</v>
      </c>
      <c r="K7" s="115" t="s">
        <v>1126</v>
      </c>
    </row>
    <row r="8" spans="1:11" ht="76.5" customHeight="1">
      <c r="A8" s="372">
        <v>1</v>
      </c>
      <c r="B8" s="373" t="s">
        <v>1127</v>
      </c>
      <c r="C8" s="227" t="s">
        <v>1128</v>
      </c>
      <c r="D8" s="110" t="s">
        <v>1129</v>
      </c>
      <c r="E8" s="374" t="s">
        <v>1130</v>
      </c>
      <c r="F8" s="112" t="s">
        <v>1131</v>
      </c>
      <c r="G8" s="374" t="s">
        <v>1132</v>
      </c>
      <c r="H8" s="374"/>
      <c r="I8" s="228" t="s">
        <v>1133</v>
      </c>
      <c r="J8" s="228" t="s">
        <v>1134</v>
      </c>
      <c r="K8" s="374" t="s">
        <v>1135</v>
      </c>
    </row>
    <row r="9" spans="1:11" ht="39.6">
      <c r="A9" s="647">
        <v>2</v>
      </c>
      <c r="B9" s="650" t="s">
        <v>1136</v>
      </c>
      <c r="C9" s="227" t="s">
        <v>1137</v>
      </c>
      <c r="D9" s="110" t="s">
        <v>1138</v>
      </c>
      <c r="E9" s="111" t="s">
        <v>1139</v>
      </c>
      <c r="F9" s="112" t="s">
        <v>1131</v>
      </c>
      <c r="G9" s="112"/>
      <c r="H9" s="112" t="s">
        <v>1132</v>
      </c>
      <c r="I9" s="229">
        <v>44651</v>
      </c>
      <c r="J9" s="112" t="s">
        <v>32</v>
      </c>
      <c r="K9" s="653" t="s">
        <v>1135</v>
      </c>
    </row>
    <row r="10" spans="1:11" ht="39.6">
      <c r="A10" s="648"/>
      <c r="B10" s="651"/>
      <c r="C10" s="656" t="s">
        <v>1140</v>
      </c>
      <c r="D10" s="230" t="s">
        <v>1141</v>
      </c>
      <c r="E10" s="653" t="s">
        <v>1142</v>
      </c>
      <c r="F10" s="653" t="s">
        <v>1143</v>
      </c>
      <c r="G10" s="112"/>
      <c r="H10" s="112" t="s">
        <v>1132</v>
      </c>
      <c r="I10" s="229">
        <v>44693</v>
      </c>
      <c r="J10" s="112" t="s">
        <v>32</v>
      </c>
      <c r="K10" s="654"/>
    </row>
    <row r="11" spans="1:11" ht="39.6">
      <c r="A11" s="648"/>
      <c r="B11" s="651"/>
      <c r="C11" s="657"/>
      <c r="D11" s="110" t="s">
        <v>1144</v>
      </c>
      <c r="E11" s="654"/>
      <c r="F11" s="654"/>
      <c r="G11" s="112" t="s">
        <v>1132</v>
      </c>
      <c r="H11" s="112"/>
      <c r="I11" s="229">
        <v>44728</v>
      </c>
      <c r="J11" s="112" t="s">
        <v>33</v>
      </c>
      <c r="K11" s="654"/>
    </row>
    <row r="12" spans="1:11" ht="39.75" customHeight="1">
      <c r="A12" s="648"/>
      <c r="B12" s="651"/>
      <c r="C12" s="657"/>
      <c r="D12" s="110" t="s">
        <v>1145</v>
      </c>
      <c r="E12" s="654"/>
      <c r="F12" s="654"/>
      <c r="G12" s="112" t="s">
        <v>1132</v>
      </c>
      <c r="H12" s="112"/>
      <c r="I12" s="229">
        <v>44763</v>
      </c>
      <c r="J12" s="112" t="s">
        <v>35</v>
      </c>
      <c r="K12" s="654"/>
    </row>
    <row r="13" spans="1:11" ht="26.45">
      <c r="A13" s="648"/>
      <c r="B13" s="651"/>
      <c r="C13" s="657"/>
      <c r="D13" s="110" t="s">
        <v>1146</v>
      </c>
      <c r="E13" s="654"/>
      <c r="F13" s="654"/>
      <c r="G13" s="112" t="s">
        <v>1132</v>
      </c>
      <c r="H13" s="112"/>
      <c r="I13" s="229">
        <v>44791</v>
      </c>
      <c r="J13" s="112" t="s">
        <v>35</v>
      </c>
      <c r="K13" s="654"/>
    </row>
    <row r="14" spans="1:11" ht="39.6">
      <c r="A14" s="648"/>
      <c r="B14" s="651"/>
      <c r="C14" s="657"/>
      <c r="D14" s="110" t="s">
        <v>1147</v>
      </c>
      <c r="E14" s="654"/>
      <c r="F14" s="654"/>
      <c r="G14" s="112" t="s">
        <v>1132</v>
      </c>
      <c r="H14" s="112"/>
      <c r="I14" s="229" t="s">
        <v>1148</v>
      </c>
      <c r="J14" s="112" t="s">
        <v>37</v>
      </c>
      <c r="K14" s="654"/>
    </row>
    <row r="15" spans="1:11" ht="38.25" customHeight="1">
      <c r="A15" s="649"/>
      <c r="B15" s="652"/>
      <c r="C15" s="658"/>
      <c r="D15" s="110" t="s">
        <v>1149</v>
      </c>
      <c r="E15" s="655"/>
      <c r="F15" s="655"/>
      <c r="G15" s="112" t="s">
        <v>1132</v>
      </c>
      <c r="H15" s="112"/>
      <c r="I15" s="229">
        <v>44844</v>
      </c>
      <c r="J15" s="112" t="s">
        <v>37</v>
      </c>
      <c r="K15" s="655"/>
    </row>
    <row r="16" spans="1:11" ht="21" customHeight="1">
      <c r="A16" s="647">
        <v>3</v>
      </c>
      <c r="B16" s="650" t="s">
        <v>1150</v>
      </c>
      <c r="C16" s="227" t="s">
        <v>1151</v>
      </c>
      <c r="D16" s="110" t="s">
        <v>1152</v>
      </c>
      <c r="E16" s="653" t="s">
        <v>232</v>
      </c>
      <c r="F16" s="112" t="s">
        <v>1131</v>
      </c>
      <c r="G16" s="112"/>
      <c r="H16" s="112" t="s">
        <v>1132</v>
      </c>
      <c r="I16" s="112" t="s">
        <v>1153</v>
      </c>
      <c r="J16" s="112" t="s">
        <v>31</v>
      </c>
      <c r="K16" s="653" t="s">
        <v>1135</v>
      </c>
    </row>
    <row r="17" spans="1:11" ht="25.5" customHeight="1">
      <c r="A17" s="649"/>
      <c r="B17" s="652"/>
      <c r="C17" s="227" t="s">
        <v>1071</v>
      </c>
      <c r="D17" s="110" t="s">
        <v>1154</v>
      </c>
      <c r="E17" s="655"/>
      <c r="F17" s="112" t="s">
        <v>1143</v>
      </c>
      <c r="G17" s="112" t="s">
        <v>1132</v>
      </c>
      <c r="H17" s="112"/>
      <c r="I17" s="112" t="s">
        <v>1155</v>
      </c>
      <c r="J17" s="112" t="s">
        <v>38</v>
      </c>
      <c r="K17" s="655"/>
    </row>
    <row r="18" spans="1:11" ht="52.9">
      <c r="A18" s="647">
        <v>4</v>
      </c>
      <c r="B18" s="650" t="s">
        <v>1156</v>
      </c>
      <c r="C18" s="227" t="s">
        <v>1157</v>
      </c>
      <c r="D18" s="110" t="s">
        <v>1158</v>
      </c>
      <c r="E18" s="653" t="s">
        <v>1159</v>
      </c>
      <c r="F18" s="112" t="s">
        <v>1131</v>
      </c>
      <c r="G18" s="112" t="s">
        <v>1132</v>
      </c>
      <c r="H18" s="112"/>
      <c r="I18" s="112" t="s">
        <v>1160</v>
      </c>
      <c r="J18" s="112" t="s">
        <v>32</v>
      </c>
      <c r="K18" s="110" t="s">
        <v>1135</v>
      </c>
    </row>
    <row r="19" spans="1:11" ht="52.9">
      <c r="A19" s="648"/>
      <c r="B19" s="651"/>
      <c r="C19" s="227" t="s">
        <v>1161</v>
      </c>
      <c r="D19" s="110" t="s">
        <v>1162</v>
      </c>
      <c r="E19" s="654"/>
      <c r="F19" s="112" t="s">
        <v>1131</v>
      </c>
      <c r="G19" s="112"/>
      <c r="H19" s="112" t="s">
        <v>1132</v>
      </c>
      <c r="I19" s="112" t="s">
        <v>1163</v>
      </c>
      <c r="J19" s="112" t="s">
        <v>38</v>
      </c>
      <c r="K19" s="110" t="s">
        <v>1135</v>
      </c>
    </row>
    <row r="20" spans="1:11" ht="99.75" customHeight="1">
      <c r="A20" s="648"/>
      <c r="B20" s="651"/>
      <c r="C20" s="227" t="s">
        <v>1164</v>
      </c>
      <c r="D20" s="110" t="s">
        <v>1165</v>
      </c>
      <c r="E20" s="655"/>
      <c r="F20" s="112" t="s">
        <v>1131</v>
      </c>
      <c r="G20" s="112"/>
      <c r="H20" s="112" t="s">
        <v>1132</v>
      </c>
      <c r="I20" s="112" t="s">
        <v>1166</v>
      </c>
      <c r="J20" s="112" t="s">
        <v>35</v>
      </c>
      <c r="K20" s="110" t="s">
        <v>1135</v>
      </c>
    </row>
    <row r="21" spans="1:11" ht="39.6">
      <c r="A21" s="648"/>
      <c r="B21" s="651"/>
      <c r="C21" s="656" t="s">
        <v>1167</v>
      </c>
      <c r="D21" s="110" t="s">
        <v>1168</v>
      </c>
      <c r="E21" s="653" t="s">
        <v>1169</v>
      </c>
      <c r="F21" s="653" t="s">
        <v>1131</v>
      </c>
      <c r="G21" s="112" t="s">
        <v>1132</v>
      </c>
      <c r="H21" s="112"/>
      <c r="I21" s="229">
        <v>44681</v>
      </c>
      <c r="J21" s="112" t="s">
        <v>32</v>
      </c>
      <c r="K21" s="110" t="s">
        <v>1135</v>
      </c>
    </row>
    <row r="22" spans="1:11" ht="26.45">
      <c r="A22" s="648"/>
      <c r="B22" s="651"/>
      <c r="C22" s="658"/>
      <c r="D22" s="110" t="s">
        <v>1170</v>
      </c>
      <c r="E22" s="654"/>
      <c r="F22" s="655"/>
      <c r="G22" s="112" t="s">
        <v>1132</v>
      </c>
      <c r="H22" s="112"/>
      <c r="I22" s="229">
        <v>44772</v>
      </c>
      <c r="J22" s="112" t="s">
        <v>35</v>
      </c>
      <c r="K22" s="110" t="s">
        <v>1171</v>
      </c>
    </row>
    <row r="23" spans="1:11" ht="39.6">
      <c r="A23" s="648"/>
      <c r="B23" s="651"/>
      <c r="C23" s="656" t="s">
        <v>1172</v>
      </c>
      <c r="D23" s="110" t="s">
        <v>1173</v>
      </c>
      <c r="E23" s="654"/>
      <c r="F23" s="653" t="s">
        <v>1131</v>
      </c>
      <c r="G23" s="112" t="s">
        <v>1132</v>
      </c>
      <c r="H23" s="112"/>
      <c r="I23" s="229">
        <v>44692</v>
      </c>
      <c r="J23" s="112" t="s">
        <v>32</v>
      </c>
      <c r="K23" s="653" t="s">
        <v>1135</v>
      </c>
    </row>
    <row r="24" spans="1:11" ht="26.45">
      <c r="A24" s="648"/>
      <c r="B24" s="651"/>
      <c r="C24" s="658"/>
      <c r="D24" s="110" t="s">
        <v>1174</v>
      </c>
      <c r="E24" s="654"/>
      <c r="F24" s="655"/>
      <c r="G24" s="112" t="s">
        <v>1132</v>
      </c>
      <c r="H24" s="112"/>
      <c r="I24" s="229">
        <v>44694</v>
      </c>
      <c r="J24" s="112" t="s">
        <v>32</v>
      </c>
      <c r="K24" s="655"/>
    </row>
    <row r="25" spans="1:11" ht="27" thickBot="1">
      <c r="A25" s="648"/>
      <c r="B25" s="651"/>
      <c r="C25" s="227" t="s">
        <v>1175</v>
      </c>
      <c r="D25" s="110" t="s">
        <v>1176</v>
      </c>
      <c r="E25" s="654"/>
      <c r="F25" s="112" t="s">
        <v>1131</v>
      </c>
      <c r="G25" s="112" t="s">
        <v>1132</v>
      </c>
      <c r="H25" s="112"/>
      <c r="I25" s="229">
        <v>44895</v>
      </c>
      <c r="J25" s="112" t="s">
        <v>38</v>
      </c>
      <c r="K25" s="110" t="s">
        <v>1135</v>
      </c>
    </row>
    <row r="26" spans="1:11" ht="26.45">
      <c r="A26" s="648"/>
      <c r="B26" s="651"/>
      <c r="C26" s="656" t="s">
        <v>1177</v>
      </c>
      <c r="D26" s="231" t="s">
        <v>1178</v>
      </c>
      <c r="E26" s="654"/>
      <c r="F26" s="653" t="s">
        <v>1143</v>
      </c>
      <c r="G26" s="112" t="s">
        <v>1132</v>
      </c>
      <c r="H26" s="112"/>
      <c r="I26" s="232">
        <v>44773</v>
      </c>
      <c r="J26" s="112" t="s">
        <v>34</v>
      </c>
      <c r="K26" s="653" t="s">
        <v>1135</v>
      </c>
    </row>
    <row r="27" spans="1:11" ht="26.45">
      <c r="A27" s="648"/>
      <c r="B27" s="651"/>
      <c r="C27" s="657"/>
      <c r="D27" s="233" t="s">
        <v>1179</v>
      </c>
      <c r="E27" s="654"/>
      <c r="F27" s="654"/>
      <c r="G27" s="112" t="s">
        <v>1132</v>
      </c>
      <c r="H27" s="112"/>
      <c r="I27" s="234">
        <v>44804</v>
      </c>
      <c r="J27" s="112" t="s">
        <v>35</v>
      </c>
      <c r="K27" s="654"/>
    </row>
    <row r="28" spans="1:11" ht="26.45">
      <c r="A28" s="648"/>
      <c r="B28" s="651"/>
      <c r="C28" s="657"/>
      <c r="D28" s="233" t="s">
        <v>1180</v>
      </c>
      <c r="E28" s="654"/>
      <c r="F28" s="654"/>
      <c r="G28" s="112" t="s">
        <v>1132</v>
      </c>
      <c r="H28" s="112"/>
      <c r="I28" s="234">
        <v>44834</v>
      </c>
      <c r="J28" s="112" t="s">
        <v>36</v>
      </c>
      <c r="K28" s="654"/>
    </row>
    <row r="29" spans="1:11" ht="26.45">
      <c r="A29" s="648"/>
      <c r="B29" s="651"/>
      <c r="C29" s="657"/>
      <c r="D29" s="233" t="s">
        <v>1181</v>
      </c>
      <c r="E29" s="654"/>
      <c r="F29" s="654"/>
      <c r="G29" s="112" t="s">
        <v>1132</v>
      </c>
      <c r="H29" s="112"/>
      <c r="I29" s="234">
        <v>44865</v>
      </c>
      <c r="J29" s="112" t="s">
        <v>37</v>
      </c>
      <c r="K29" s="654"/>
    </row>
    <row r="30" spans="1:11" ht="26.45">
      <c r="A30" s="648"/>
      <c r="B30" s="651"/>
      <c r="C30" s="657"/>
      <c r="D30" s="233" t="s">
        <v>1182</v>
      </c>
      <c r="E30" s="654"/>
      <c r="F30" s="654"/>
      <c r="G30" s="112" t="s">
        <v>1132</v>
      </c>
      <c r="H30" s="112"/>
      <c r="I30" s="234">
        <v>44895</v>
      </c>
      <c r="J30" s="112" t="s">
        <v>38</v>
      </c>
      <c r="K30" s="654"/>
    </row>
    <row r="31" spans="1:11" ht="26.45">
      <c r="A31" s="649"/>
      <c r="B31" s="652"/>
      <c r="C31" s="658"/>
      <c r="D31" s="235" t="s">
        <v>1183</v>
      </c>
      <c r="E31" s="655"/>
      <c r="F31" s="655"/>
      <c r="G31" s="112" t="s">
        <v>1132</v>
      </c>
      <c r="H31" s="112"/>
      <c r="I31" s="236">
        <v>44910</v>
      </c>
      <c r="J31" s="112" t="s">
        <v>39</v>
      </c>
      <c r="K31" s="655"/>
    </row>
    <row r="32" spans="1:11" ht="52.9">
      <c r="A32" s="647">
        <v>5</v>
      </c>
      <c r="B32" s="650" t="s">
        <v>1184</v>
      </c>
      <c r="C32" s="227" t="s">
        <v>1185</v>
      </c>
      <c r="D32" s="110" t="s">
        <v>1186</v>
      </c>
      <c r="E32" s="653" t="s">
        <v>1187</v>
      </c>
      <c r="F32" s="653" t="s">
        <v>1131</v>
      </c>
      <c r="G32" s="112"/>
      <c r="H32" s="112" t="s">
        <v>1132</v>
      </c>
      <c r="I32" s="229" t="s">
        <v>1188</v>
      </c>
      <c r="J32" s="112" t="s">
        <v>37</v>
      </c>
      <c r="K32" s="653" t="s">
        <v>1135</v>
      </c>
    </row>
    <row r="33" spans="1:11" ht="29.25" customHeight="1">
      <c r="A33" s="648"/>
      <c r="B33" s="651"/>
      <c r="C33" s="375" t="s">
        <v>1172</v>
      </c>
      <c r="D33" s="110" t="s">
        <v>1189</v>
      </c>
      <c r="E33" s="654"/>
      <c r="F33" s="654"/>
      <c r="G33" s="374" t="s">
        <v>1132</v>
      </c>
      <c r="H33" s="374"/>
      <c r="I33" s="228" t="s">
        <v>1190</v>
      </c>
      <c r="J33" s="374" t="s">
        <v>38</v>
      </c>
      <c r="K33" s="654"/>
    </row>
    <row r="34" spans="1:11" ht="53.25" customHeight="1">
      <c r="A34" s="237">
        <v>6</v>
      </c>
      <c r="B34" s="238" t="s">
        <v>1191</v>
      </c>
      <c r="C34" s="239" t="s">
        <v>1192</v>
      </c>
      <c r="D34" s="240" t="s">
        <v>1193</v>
      </c>
      <c r="E34" s="241" t="s">
        <v>1194</v>
      </c>
      <c r="F34" s="241" t="s">
        <v>1143</v>
      </c>
      <c r="G34" s="241"/>
      <c r="H34" s="241" t="s">
        <v>1132</v>
      </c>
      <c r="I34" s="242">
        <v>40848</v>
      </c>
      <c r="J34" s="241" t="s">
        <v>38</v>
      </c>
      <c r="K34" s="243" t="s">
        <v>1135</v>
      </c>
    </row>
    <row r="35" spans="1:11" ht="14.45">
      <c r="C35"/>
      <c r="D35"/>
      <c r="E35"/>
      <c r="F35"/>
      <c r="G35"/>
      <c r="H35"/>
      <c r="I35"/>
      <c r="J35"/>
      <c r="K35"/>
    </row>
    <row r="36" spans="1:11" ht="14.45">
      <c r="C36"/>
      <c r="D36"/>
      <c r="E36"/>
      <c r="F36"/>
      <c r="G36"/>
      <c r="H36"/>
      <c r="I36"/>
      <c r="J36"/>
      <c r="K36"/>
    </row>
    <row r="37" spans="1:11" ht="13.15"/>
    <row r="38" spans="1:11" ht="13.15"/>
    <row r="39" spans="1:11" ht="13.15"/>
    <row r="40" spans="1:11" ht="13.15"/>
  </sheetData>
  <mergeCells count="30">
    <mergeCell ref="A32:A33"/>
    <mergeCell ref="B32:B33"/>
    <mergeCell ref="E32:E33"/>
    <mergeCell ref="F32:F33"/>
    <mergeCell ref="K32:K33"/>
    <mergeCell ref="A16:A17"/>
    <mergeCell ref="B16:B17"/>
    <mergeCell ref="E16:E17"/>
    <mergeCell ref="K16:K17"/>
    <mergeCell ref="A18:A31"/>
    <mergeCell ref="B18:B31"/>
    <mergeCell ref="E18:E20"/>
    <mergeCell ref="C21:C22"/>
    <mergeCell ref="E21:E31"/>
    <mergeCell ref="F21:F22"/>
    <mergeCell ref="C23:C24"/>
    <mergeCell ref="F23:F24"/>
    <mergeCell ref="K23:K24"/>
    <mergeCell ref="C26:C31"/>
    <mergeCell ref="F26:F31"/>
    <mergeCell ref="K26:K31"/>
    <mergeCell ref="C1:D2"/>
    <mergeCell ref="E1:K2"/>
    <mergeCell ref="C3:K5"/>
    <mergeCell ref="A9:A15"/>
    <mergeCell ref="B9:B15"/>
    <mergeCell ref="K9:K15"/>
    <mergeCell ref="C10:C15"/>
    <mergeCell ref="E10:E15"/>
    <mergeCell ref="F10:F15"/>
  </mergeCells>
  <pageMargins left="0.7" right="0.7" top="0.75" bottom="0.75" header="0.3" footer="0.3"/>
  <pageSetup orientation="portrait" r:id="rId1"/>
  <headerFooter>
    <oddHeader>&amp;C&amp;G</oddHeader>
    <oddFooter>&amp;C_x000D_&amp;1#&amp;"Calibri"&amp;10&amp;K008000 DOCUMENTO PÚBLICO</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0E791-2E4A-4B7A-A23A-33955FE526E7}">
  <dimension ref="A1:AF81"/>
  <sheetViews>
    <sheetView showGridLines="0" showWhiteSpace="0" zoomScale="50" zoomScaleNormal="50" zoomScaleSheetLayoutView="77" zoomScalePageLayoutView="61" workbookViewId="0">
      <selection sqref="A1:D4"/>
    </sheetView>
  </sheetViews>
  <sheetFormatPr defaultColWidth="11.42578125" defaultRowHeight="13.9"/>
  <cols>
    <col min="1" max="1" width="33.5703125" style="245" customWidth="1"/>
    <col min="2" max="2" width="28.85546875" style="245" customWidth="1"/>
    <col min="3" max="3" width="22.5703125" style="275" customWidth="1"/>
    <col min="4" max="4" width="27.42578125" style="245" customWidth="1"/>
    <col min="5" max="5" width="74.85546875" style="245" customWidth="1"/>
    <col min="6" max="6" width="58.28515625" style="276" customWidth="1"/>
    <col min="7" max="7" width="24.28515625" style="245" customWidth="1"/>
    <col min="8" max="8" width="3.5703125" style="245" customWidth="1"/>
    <col min="9" max="30" width="3.140625" style="245" customWidth="1"/>
    <col min="31" max="31" width="3" style="245" customWidth="1"/>
    <col min="32" max="32" width="53.140625" style="245" customWidth="1"/>
    <col min="33" max="16159" width="16" style="245" customWidth="1"/>
    <col min="16160" max="16384" width="11.42578125" style="245"/>
  </cols>
  <sheetData>
    <row r="1" spans="1:32" s="244" customFormat="1" ht="18" customHeight="1" thickBot="1">
      <c r="A1" s="721"/>
      <c r="B1" s="721"/>
      <c r="C1" s="721"/>
      <c r="D1" s="721"/>
      <c r="E1" s="722"/>
      <c r="F1" s="723" t="s">
        <v>1195</v>
      </c>
      <c r="G1" s="668"/>
      <c r="H1" s="668"/>
      <c r="I1" s="668"/>
      <c r="J1" s="668"/>
      <c r="K1" s="668"/>
      <c r="L1" s="668"/>
      <c r="M1" s="668"/>
      <c r="N1" s="668"/>
      <c r="O1" s="668"/>
      <c r="P1" s="668"/>
      <c r="Q1" s="668" t="s">
        <v>1196</v>
      </c>
      <c r="R1" s="668"/>
      <c r="S1" s="668"/>
      <c r="T1" s="668"/>
      <c r="U1" s="668"/>
      <c r="V1" s="668"/>
      <c r="W1" s="668"/>
      <c r="X1" s="668"/>
      <c r="Y1" s="668"/>
      <c r="Z1" s="668"/>
      <c r="AA1" s="668"/>
      <c r="AB1" s="668"/>
      <c r="AC1" s="668"/>
      <c r="AD1" s="668"/>
      <c r="AE1" s="668"/>
      <c r="AF1" s="668"/>
    </row>
    <row r="2" spans="1:32" s="244" customFormat="1" ht="18" customHeight="1" thickBot="1">
      <c r="A2" s="721"/>
      <c r="B2" s="721"/>
      <c r="C2" s="721"/>
      <c r="D2" s="721"/>
      <c r="E2" s="722"/>
      <c r="F2" s="724"/>
      <c r="G2" s="669"/>
      <c r="H2" s="669"/>
      <c r="I2" s="669"/>
      <c r="J2" s="669"/>
      <c r="K2" s="669"/>
      <c r="L2" s="669"/>
      <c r="M2" s="669"/>
      <c r="N2" s="669"/>
      <c r="O2" s="669"/>
      <c r="P2" s="669"/>
      <c r="Q2" s="669"/>
      <c r="R2" s="669"/>
      <c r="S2" s="669"/>
      <c r="T2" s="669"/>
      <c r="U2" s="669"/>
      <c r="V2" s="669"/>
      <c r="W2" s="669"/>
      <c r="X2" s="669"/>
      <c r="Y2" s="669"/>
      <c r="Z2" s="669"/>
      <c r="AA2" s="669"/>
      <c r="AB2" s="669"/>
      <c r="AC2" s="669"/>
      <c r="AD2" s="669"/>
      <c r="AE2" s="669"/>
      <c r="AF2" s="669"/>
    </row>
    <row r="3" spans="1:32" s="244" customFormat="1" ht="18" customHeight="1" thickBot="1">
      <c r="A3" s="721"/>
      <c r="B3" s="721"/>
      <c r="C3" s="721"/>
      <c r="D3" s="721"/>
      <c r="E3" s="722"/>
      <c r="F3" s="724"/>
      <c r="G3" s="669"/>
      <c r="H3" s="669"/>
      <c r="I3" s="669"/>
      <c r="J3" s="669"/>
      <c r="K3" s="669"/>
      <c r="L3" s="669"/>
      <c r="M3" s="669"/>
      <c r="N3" s="669"/>
      <c r="O3" s="669"/>
      <c r="P3" s="669"/>
      <c r="Q3" s="669"/>
      <c r="R3" s="669"/>
      <c r="S3" s="669"/>
      <c r="T3" s="669"/>
      <c r="U3" s="669"/>
      <c r="V3" s="669"/>
      <c r="W3" s="669"/>
      <c r="X3" s="669"/>
      <c r="Y3" s="669"/>
      <c r="Z3" s="669"/>
      <c r="AA3" s="669"/>
      <c r="AB3" s="669"/>
      <c r="AC3" s="669"/>
      <c r="AD3" s="669"/>
      <c r="AE3" s="669"/>
      <c r="AF3" s="669"/>
    </row>
    <row r="4" spans="1:32" s="244" customFormat="1" ht="135.6" customHeight="1">
      <c r="A4" s="721"/>
      <c r="B4" s="721"/>
      <c r="C4" s="721"/>
      <c r="D4" s="721"/>
      <c r="E4" s="722"/>
      <c r="F4" s="725"/>
      <c r="G4" s="726"/>
      <c r="H4" s="726"/>
      <c r="I4" s="726"/>
      <c r="J4" s="726"/>
      <c r="K4" s="726"/>
      <c r="L4" s="726"/>
      <c r="M4" s="726"/>
      <c r="N4" s="726"/>
      <c r="O4" s="726"/>
      <c r="P4" s="726"/>
      <c r="Q4" s="669"/>
      <c r="R4" s="669"/>
      <c r="S4" s="669"/>
      <c r="T4" s="669"/>
      <c r="U4" s="669"/>
      <c r="V4" s="669"/>
      <c r="W4" s="669"/>
      <c r="X4" s="669"/>
      <c r="Y4" s="669"/>
      <c r="Z4" s="669"/>
      <c r="AA4" s="669"/>
      <c r="AB4" s="669"/>
      <c r="AC4" s="669"/>
      <c r="AD4" s="669"/>
      <c r="AE4" s="669"/>
      <c r="AF4" s="669"/>
    </row>
    <row r="5" spans="1:32" s="244" customFormat="1" ht="17.45" customHeight="1">
      <c r="A5" s="670" t="s">
        <v>1197</v>
      </c>
      <c r="B5" s="670"/>
      <c r="C5" s="670"/>
      <c r="D5" s="670"/>
      <c r="E5" s="670"/>
      <c r="F5" s="670"/>
      <c r="G5" s="671" t="s">
        <v>1198</v>
      </c>
      <c r="H5" s="671"/>
      <c r="I5" s="671"/>
      <c r="J5" s="671"/>
      <c r="K5" s="671" t="s">
        <v>1199</v>
      </c>
      <c r="L5" s="671"/>
      <c r="M5" s="671"/>
      <c r="N5" s="671"/>
      <c r="O5" s="671"/>
      <c r="P5" s="671"/>
      <c r="Q5" s="672" t="s">
        <v>1200</v>
      </c>
      <c r="R5" s="672"/>
      <c r="S5" s="672"/>
      <c r="T5" s="672"/>
      <c r="U5" s="672"/>
      <c r="V5" s="672"/>
      <c r="W5" s="672" t="s">
        <v>1201</v>
      </c>
      <c r="X5" s="672"/>
      <c r="Y5" s="672"/>
      <c r="Z5" s="672"/>
      <c r="AA5" s="672"/>
      <c r="AB5" s="672"/>
      <c r="AC5" s="672"/>
      <c r="AD5" s="672"/>
      <c r="AE5" s="672"/>
      <c r="AF5" s="672"/>
    </row>
    <row r="6" spans="1:32" s="244" customFormat="1" ht="81.599999999999994" customHeight="1">
      <c r="A6" s="659" t="s">
        <v>1202</v>
      </c>
      <c r="B6" s="659"/>
      <c r="C6" s="659"/>
      <c r="D6" s="659"/>
      <c r="E6" s="659"/>
      <c r="F6" s="659"/>
      <c r="G6" s="660">
        <v>0.86</v>
      </c>
      <c r="H6" s="660"/>
      <c r="I6" s="660"/>
      <c r="J6" s="660"/>
      <c r="K6" s="661" t="s">
        <v>1203</v>
      </c>
      <c r="L6" s="661"/>
      <c r="M6" s="661"/>
      <c r="N6" s="661"/>
      <c r="O6" s="661"/>
      <c r="P6" s="661"/>
      <c r="Q6" s="661" t="s">
        <v>1204</v>
      </c>
      <c r="R6" s="662"/>
      <c r="S6" s="662"/>
      <c r="T6" s="662"/>
      <c r="U6" s="662"/>
      <c r="V6" s="663"/>
      <c r="W6" s="664" t="s">
        <v>1205</v>
      </c>
      <c r="X6" s="664"/>
      <c r="Y6" s="664"/>
      <c r="Z6" s="664"/>
      <c r="AA6" s="664"/>
      <c r="AB6" s="664"/>
      <c r="AC6" s="664"/>
      <c r="AD6" s="664"/>
      <c r="AE6" s="664"/>
      <c r="AF6" s="664"/>
    </row>
    <row r="7" spans="1:32" s="244" customFormat="1" ht="21.75" customHeight="1">
      <c r="A7" s="665" t="s">
        <v>1206</v>
      </c>
      <c r="B7" s="666"/>
      <c r="C7" s="666"/>
      <c r="D7" s="666"/>
      <c r="E7" s="666"/>
      <c r="F7" s="666"/>
      <c r="G7" s="666"/>
      <c r="H7" s="666"/>
      <c r="I7" s="666"/>
      <c r="J7" s="666"/>
      <c r="K7" s="666"/>
      <c r="L7" s="666"/>
      <c r="M7" s="666"/>
      <c r="N7" s="666"/>
      <c r="O7" s="666"/>
      <c r="P7" s="666"/>
      <c r="Q7" s="666"/>
      <c r="R7" s="666"/>
      <c r="S7" s="666"/>
      <c r="T7" s="666"/>
      <c r="U7" s="666"/>
      <c r="V7" s="666"/>
      <c r="W7" s="666"/>
      <c r="X7" s="666"/>
      <c r="Y7" s="666"/>
      <c r="Z7" s="666"/>
      <c r="AA7" s="666"/>
      <c r="AB7" s="666"/>
      <c r="AC7" s="666"/>
      <c r="AD7" s="666"/>
      <c r="AE7" s="666"/>
      <c r="AF7" s="667"/>
    </row>
    <row r="8" spans="1:32" s="244" customFormat="1" ht="21" customHeight="1">
      <c r="A8" s="673" t="s">
        <v>1207</v>
      </c>
      <c r="B8" s="674"/>
      <c r="C8" s="674"/>
      <c r="D8" s="674"/>
      <c r="E8" s="674"/>
      <c r="F8" s="674"/>
      <c r="G8" s="674"/>
      <c r="H8" s="674"/>
      <c r="I8" s="674"/>
      <c r="J8" s="674"/>
      <c r="K8" s="674"/>
      <c r="L8" s="674"/>
      <c r="M8" s="674"/>
      <c r="N8" s="674"/>
      <c r="O8" s="674"/>
      <c r="P8" s="674"/>
      <c r="Q8" s="674"/>
      <c r="R8" s="674"/>
      <c r="S8" s="674"/>
      <c r="T8" s="674"/>
      <c r="U8" s="674"/>
      <c r="V8" s="674"/>
      <c r="W8" s="674"/>
      <c r="X8" s="674"/>
      <c r="Y8" s="674"/>
      <c r="Z8" s="674"/>
      <c r="AA8" s="674"/>
      <c r="AB8" s="674"/>
      <c r="AC8" s="674"/>
      <c r="AD8" s="674"/>
      <c r="AE8" s="674"/>
      <c r="AF8" s="675"/>
    </row>
    <row r="9" spans="1:32" s="244" customFormat="1" ht="21" customHeight="1">
      <c r="A9" s="673" t="s">
        <v>1208</v>
      </c>
      <c r="B9" s="674"/>
      <c r="C9" s="674"/>
      <c r="D9" s="674"/>
      <c r="E9" s="674"/>
      <c r="F9" s="674"/>
      <c r="G9" s="674"/>
      <c r="H9" s="674"/>
      <c r="I9" s="674"/>
      <c r="J9" s="674"/>
      <c r="K9" s="674"/>
      <c r="L9" s="674"/>
      <c r="M9" s="674"/>
      <c r="N9" s="674"/>
      <c r="O9" s="674"/>
      <c r="P9" s="674"/>
      <c r="Q9" s="674"/>
      <c r="R9" s="674"/>
      <c r="S9" s="674"/>
      <c r="T9" s="674"/>
      <c r="U9" s="674"/>
      <c r="V9" s="674"/>
      <c r="W9" s="674"/>
      <c r="X9" s="674"/>
      <c r="Y9" s="674"/>
      <c r="Z9" s="674"/>
      <c r="AA9" s="674"/>
      <c r="AB9" s="674"/>
      <c r="AC9" s="674"/>
      <c r="AD9" s="674"/>
      <c r="AE9" s="674"/>
      <c r="AF9" s="675"/>
    </row>
    <row r="11" spans="1:32" ht="17.45">
      <c r="A11" s="676" t="s">
        <v>1209</v>
      </c>
      <c r="B11" s="677"/>
      <c r="C11" s="677"/>
      <c r="D11" s="677"/>
      <c r="E11" s="677"/>
      <c r="F11" s="677"/>
      <c r="G11" s="677"/>
      <c r="H11" s="677"/>
      <c r="I11" s="677"/>
      <c r="J11" s="677"/>
      <c r="K11" s="677"/>
      <c r="L11" s="677"/>
      <c r="M11" s="677"/>
      <c r="N11" s="677"/>
      <c r="O11" s="677"/>
      <c r="P11" s="677"/>
      <c r="Q11" s="677"/>
      <c r="R11" s="677"/>
      <c r="S11" s="677"/>
      <c r="T11" s="677"/>
      <c r="U11" s="677"/>
      <c r="V11" s="677"/>
      <c r="W11" s="677"/>
      <c r="X11" s="677"/>
      <c r="Y11" s="677"/>
      <c r="Z11" s="677"/>
      <c r="AA11" s="677"/>
      <c r="AB11" s="677"/>
      <c r="AC11" s="677"/>
      <c r="AD11" s="677"/>
      <c r="AE11" s="677"/>
      <c r="AF11" s="678"/>
    </row>
    <row r="12" spans="1:32" ht="13.5" customHeight="1">
      <c r="A12" s="679" t="s">
        <v>1210</v>
      </c>
      <c r="B12" s="679" t="s">
        <v>1211</v>
      </c>
      <c r="C12" s="679" t="s">
        <v>1212</v>
      </c>
      <c r="D12" s="679" t="s">
        <v>1213</v>
      </c>
      <c r="E12" s="680" t="s">
        <v>1214</v>
      </c>
      <c r="F12" s="679" t="s">
        <v>63</v>
      </c>
      <c r="G12" s="681" t="s">
        <v>1215</v>
      </c>
      <c r="H12" s="684" t="s">
        <v>1216</v>
      </c>
      <c r="I12" s="684"/>
      <c r="J12" s="684"/>
      <c r="K12" s="684"/>
      <c r="L12" s="684"/>
      <c r="M12" s="684"/>
      <c r="N12" s="684" t="s">
        <v>1217</v>
      </c>
      <c r="O12" s="684"/>
      <c r="P12" s="684"/>
      <c r="Q12" s="684"/>
      <c r="R12" s="684"/>
      <c r="S12" s="684"/>
      <c r="T12" s="684" t="s">
        <v>1218</v>
      </c>
      <c r="U12" s="684"/>
      <c r="V12" s="684"/>
      <c r="W12" s="684"/>
      <c r="X12" s="684"/>
      <c r="Y12" s="684"/>
      <c r="Z12" s="684" t="s">
        <v>1219</v>
      </c>
      <c r="AA12" s="684"/>
      <c r="AB12" s="684"/>
      <c r="AC12" s="684"/>
      <c r="AD12" s="684"/>
      <c r="AE12" s="684"/>
      <c r="AF12" s="680" t="s">
        <v>1220</v>
      </c>
    </row>
    <row r="13" spans="1:32">
      <c r="A13" s="679"/>
      <c r="B13" s="679"/>
      <c r="C13" s="679"/>
      <c r="D13" s="679"/>
      <c r="E13" s="680"/>
      <c r="F13" s="679"/>
      <c r="G13" s="682"/>
      <c r="H13" s="685" t="s">
        <v>1221</v>
      </c>
      <c r="I13" s="685"/>
      <c r="J13" s="685" t="s">
        <v>1222</v>
      </c>
      <c r="K13" s="685"/>
      <c r="L13" s="685" t="s">
        <v>1223</v>
      </c>
      <c r="M13" s="685"/>
      <c r="N13" s="685" t="s">
        <v>1224</v>
      </c>
      <c r="O13" s="685"/>
      <c r="P13" s="685" t="s">
        <v>1225</v>
      </c>
      <c r="Q13" s="685"/>
      <c r="R13" s="685" t="s">
        <v>1226</v>
      </c>
      <c r="S13" s="685"/>
      <c r="T13" s="685" t="s">
        <v>1227</v>
      </c>
      <c r="U13" s="685"/>
      <c r="V13" s="685" t="s">
        <v>1228</v>
      </c>
      <c r="W13" s="685"/>
      <c r="X13" s="685" t="s">
        <v>1229</v>
      </c>
      <c r="Y13" s="685"/>
      <c r="Z13" s="685" t="s">
        <v>1230</v>
      </c>
      <c r="AA13" s="685"/>
      <c r="AB13" s="685" t="s">
        <v>1231</v>
      </c>
      <c r="AC13" s="685"/>
      <c r="AD13" s="685" t="s">
        <v>1232</v>
      </c>
      <c r="AE13" s="685"/>
      <c r="AF13" s="680"/>
    </row>
    <row r="14" spans="1:32" ht="14.45" thickBot="1">
      <c r="A14" s="679"/>
      <c r="B14" s="679"/>
      <c r="C14" s="679"/>
      <c r="D14" s="679"/>
      <c r="E14" s="680"/>
      <c r="F14" s="679"/>
      <c r="G14" s="683"/>
      <c r="H14" s="246" t="s">
        <v>1233</v>
      </c>
      <c r="I14" s="246" t="s">
        <v>1234</v>
      </c>
      <c r="J14" s="247" t="s">
        <v>1233</v>
      </c>
      <c r="K14" s="247" t="s">
        <v>1234</v>
      </c>
      <c r="L14" s="247" t="s">
        <v>1233</v>
      </c>
      <c r="M14" s="247" t="s">
        <v>1234</v>
      </c>
      <c r="N14" s="247" t="s">
        <v>1233</v>
      </c>
      <c r="O14" s="247" t="s">
        <v>1234</v>
      </c>
      <c r="P14" s="247" t="s">
        <v>1233</v>
      </c>
      <c r="Q14" s="247" t="s">
        <v>1234</v>
      </c>
      <c r="R14" s="247" t="s">
        <v>1233</v>
      </c>
      <c r="S14" s="247" t="s">
        <v>1234</v>
      </c>
      <c r="T14" s="247" t="s">
        <v>1233</v>
      </c>
      <c r="U14" s="247" t="s">
        <v>1234</v>
      </c>
      <c r="V14" s="247" t="s">
        <v>1233</v>
      </c>
      <c r="W14" s="247" t="s">
        <v>1234</v>
      </c>
      <c r="X14" s="247" t="s">
        <v>1233</v>
      </c>
      <c r="Y14" s="247" t="s">
        <v>1234</v>
      </c>
      <c r="Z14" s="247" t="s">
        <v>1233</v>
      </c>
      <c r="AA14" s="247" t="s">
        <v>1234</v>
      </c>
      <c r="AB14" s="247" t="s">
        <v>1233</v>
      </c>
      <c r="AC14" s="247" t="s">
        <v>1234</v>
      </c>
      <c r="AD14" s="247" t="s">
        <v>1233</v>
      </c>
      <c r="AE14" s="247" t="s">
        <v>1234</v>
      </c>
      <c r="AF14" s="680"/>
    </row>
    <row r="15" spans="1:32" ht="27.6">
      <c r="A15" s="686" t="s">
        <v>1235</v>
      </c>
      <c r="B15" s="686" t="s">
        <v>1236</v>
      </c>
      <c r="C15" s="688" t="s">
        <v>1237</v>
      </c>
      <c r="D15" s="378" t="s">
        <v>1238</v>
      </c>
      <c r="E15" s="248" t="s">
        <v>1239</v>
      </c>
      <c r="F15" s="249" t="s">
        <v>1240</v>
      </c>
      <c r="G15" s="250" t="s">
        <v>1241</v>
      </c>
      <c r="H15" s="251"/>
      <c r="I15" s="252"/>
      <c r="J15" s="251" t="s">
        <v>1233</v>
      </c>
      <c r="K15" s="252" t="s">
        <v>1234</v>
      </c>
      <c r="L15" s="251"/>
      <c r="M15" s="252"/>
      <c r="N15" s="251"/>
      <c r="O15" s="252"/>
      <c r="P15" s="251"/>
      <c r="Q15" s="252"/>
      <c r="R15" s="251"/>
      <c r="S15" s="252"/>
      <c r="T15" s="251"/>
      <c r="U15" s="252"/>
      <c r="V15" s="251" t="s">
        <v>1233</v>
      </c>
      <c r="W15" s="252" t="s">
        <v>1234</v>
      </c>
      <c r="X15" s="251" t="s">
        <v>1233</v>
      </c>
      <c r="Y15" s="252"/>
      <c r="Z15" s="251"/>
      <c r="AA15" s="252"/>
      <c r="AB15" s="251"/>
      <c r="AC15" s="252"/>
      <c r="AD15" s="251"/>
      <c r="AE15" s="252"/>
      <c r="AF15" s="253"/>
    </row>
    <row r="16" spans="1:32" ht="27.6">
      <c r="A16" s="687"/>
      <c r="B16" s="687"/>
      <c r="C16" s="688"/>
      <c r="D16" s="378" t="s">
        <v>1242</v>
      </c>
      <c r="E16" s="248" t="s">
        <v>1243</v>
      </c>
      <c r="F16" s="249" t="s">
        <v>1240</v>
      </c>
      <c r="G16" s="250" t="s">
        <v>1244</v>
      </c>
      <c r="H16" s="254"/>
      <c r="I16" s="255"/>
      <c r="J16" s="254"/>
      <c r="K16" s="255"/>
      <c r="L16" s="254"/>
      <c r="M16" s="255"/>
      <c r="N16" s="254"/>
      <c r="O16" s="255"/>
      <c r="P16" s="254"/>
      <c r="Q16" s="255"/>
      <c r="R16" s="254" t="s">
        <v>1233</v>
      </c>
      <c r="S16" s="255" t="s">
        <v>1234</v>
      </c>
      <c r="T16" s="254"/>
      <c r="U16" s="255"/>
      <c r="V16" s="254"/>
      <c r="W16" s="255"/>
      <c r="X16" s="254"/>
      <c r="Y16" s="255"/>
      <c r="Z16" s="254"/>
      <c r="AA16" s="255"/>
      <c r="AB16" s="254"/>
      <c r="AC16" s="255"/>
      <c r="AD16" s="254" t="s">
        <v>1233</v>
      </c>
      <c r="AE16" s="255"/>
      <c r="AF16" s="253"/>
    </row>
    <row r="17" spans="1:32" ht="27.6">
      <c r="A17" s="687"/>
      <c r="B17" s="687"/>
      <c r="C17" s="688"/>
      <c r="D17" s="377" t="s">
        <v>1245</v>
      </c>
      <c r="E17" s="248" t="s">
        <v>1246</v>
      </c>
      <c r="F17" s="249" t="s">
        <v>1240</v>
      </c>
      <c r="G17" s="250" t="s">
        <v>1244</v>
      </c>
      <c r="H17" s="254"/>
      <c r="I17" s="255"/>
      <c r="J17" s="254"/>
      <c r="K17" s="255"/>
      <c r="L17" s="254"/>
      <c r="M17" s="255"/>
      <c r="N17" s="254"/>
      <c r="O17" s="255"/>
      <c r="P17" s="254"/>
      <c r="Q17" s="255"/>
      <c r="R17" s="254" t="s">
        <v>1233</v>
      </c>
      <c r="S17" s="255" t="s">
        <v>1234</v>
      </c>
      <c r="T17" s="254"/>
      <c r="U17" s="255"/>
      <c r="V17" s="254"/>
      <c r="W17" s="255"/>
      <c r="X17" s="254"/>
      <c r="Y17" s="255"/>
      <c r="Z17" s="254"/>
      <c r="AA17" s="255"/>
      <c r="AB17" s="254"/>
      <c r="AC17" s="255"/>
      <c r="AD17" s="254" t="s">
        <v>1233</v>
      </c>
      <c r="AE17" s="255"/>
      <c r="AF17" s="253"/>
    </row>
    <row r="18" spans="1:32" ht="27.6">
      <c r="A18" s="687"/>
      <c r="B18" s="687"/>
      <c r="C18" s="688"/>
      <c r="D18" s="689" t="s">
        <v>1247</v>
      </c>
      <c r="E18" s="248" t="s">
        <v>1248</v>
      </c>
      <c r="F18" s="249" t="s">
        <v>1240</v>
      </c>
      <c r="G18" s="250" t="s">
        <v>1249</v>
      </c>
      <c r="H18" s="254" t="s">
        <v>1233</v>
      </c>
      <c r="I18" s="255" t="s">
        <v>1234</v>
      </c>
      <c r="J18" s="254" t="s">
        <v>1233</v>
      </c>
      <c r="K18" s="255" t="s">
        <v>1234</v>
      </c>
      <c r="L18" s="254" t="s">
        <v>1233</v>
      </c>
      <c r="M18" s="255" t="s">
        <v>1234</v>
      </c>
      <c r="N18" s="254" t="s">
        <v>1233</v>
      </c>
      <c r="O18" s="255" t="s">
        <v>1234</v>
      </c>
      <c r="P18" s="254" t="s">
        <v>1233</v>
      </c>
      <c r="Q18" s="255" t="s">
        <v>1234</v>
      </c>
      <c r="R18" s="254" t="s">
        <v>1233</v>
      </c>
      <c r="S18" s="255" t="s">
        <v>1234</v>
      </c>
      <c r="T18" s="254" t="s">
        <v>1233</v>
      </c>
      <c r="U18" s="255" t="s">
        <v>1234</v>
      </c>
      <c r="V18" s="254" t="s">
        <v>1233</v>
      </c>
      <c r="W18" s="255" t="s">
        <v>1234</v>
      </c>
      <c r="X18" s="254" t="s">
        <v>1233</v>
      </c>
      <c r="Y18" s="255"/>
      <c r="Z18" s="254" t="s">
        <v>1233</v>
      </c>
      <c r="AA18" s="255"/>
      <c r="AB18" s="254" t="s">
        <v>1233</v>
      </c>
      <c r="AC18" s="255"/>
      <c r="AD18" s="254" t="s">
        <v>1233</v>
      </c>
      <c r="AE18" s="255"/>
      <c r="AF18" s="253"/>
    </row>
    <row r="19" spans="1:32" ht="27.6">
      <c r="A19" s="687"/>
      <c r="B19" s="687"/>
      <c r="C19" s="688"/>
      <c r="D19" s="690"/>
      <c r="E19" s="248" t="s">
        <v>1250</v>
      </c>
      <c r="F19" s="249" t="s">
        <v>1240</v>
      </c>
      <c r="G19" s="250" t="s">
        <v>1251</v>
      </c>
      <c r="H19" s="254"/>
      <c r="I19" s="255"/>
      <c r="J19" s="254"/>
      <c r="K19" s="255"/>
      <c r="L19" s="254"/>
      <c r="M19" s="255"/>
      <c r="N19" s="254"/>
      <c r="O19" s="255"/>
      <c r="P19" s="254" t="s">
        <v>1233</v>
      </c>
      <c r="Q19" s="255" t="s">
        <v>1234</v>
      </c>
      <c r="R19" s="254"/>
      <c r="S19" s="255"/>
      <c r="T19" s="254"/>
      <c r="U19" s="255"/>
      <c r="V19" s="254"/>
      <c r="W19" s="255"/>
      <c r="X19" s="254"/>
      <c r="Y19" s="255"/>
      <c r="Z19" s="254"/>
      <c r="AA19" s="255"/>
      <c r="AB19" s="254"/>
      <c r="AC19" s="255"/>
      <c r="AD19" s="254"/>
      <c r="AE19" s="255"/>
      <c r="AF19" s="253"/>
    </row>
    <row r="20" spans="1:32" ht="27.6">
      <c r="A20" s="687"/>
      <c r="B20" s="687"/>
      <c r="C20" s="688"/>
      <c r="D20" s="377" t="s">
        <v>1252</v>
      </c>
      <c r="E20" s="248" t="s">
        <v>1253</v>
      </c>
      <c r="F20" s="249" t="s">
        <v>1240</v>
      </c>
      <c r="G20" s="250" t="s">
        <v>1254</v>
      </c>
      <c r="H20" s="254"/>
      <c r="I20" s="255"/>
      <c r="J20" s="254"/>
      <c r="K20" s="255"/>
      <c r="L20" s="254" t="s">
        <v>1233</v>
      </c>
      <c r="M20" s="255" t="s">
        <v>1234</v>
      </c>
      <c r="N20" s="254"/>
      <c r="O20" s="255"/>
      <c r="P20" s="254"/>
      <c r="Q20" s="255"/>
      <c r="R20" s="254" t="s">
        <v>1233</v>
      </c>
      <c r="S20" s="255" t="s">
        <v>1234</v>
      </c>
      <c r="T20" s="254"/>
      <c r="U20" s="255"/>
      <c r="V20" s="254"/>
      <c r="W20" s="255"/>
      <c r="X20" s="254" t="s">
        <v>1233</v>
      </c>
      <c r="Y20" s="255"/>
      <c r="Z20" s="254"/>
      <c r="AA20" s="255"/>
      <c r="AB20" s="254"/>
      <c r="AC20" s="255"/>
      <c r="AD20" s="254" t="s">
        <v>1233</v>
      </c>
      <c r="AE20" s="255"/>
      <c r="AF20" s="253"/>
    </row>
    <row r="21" spans="1:32" ht="27.6">
      <c r="A21" s="687"/>
      <c r="B21" s="687"/>
      <c r="C21" s="688"/>
      <c r="D21" s="689" t="s">
        <v>1255</v>
      </c>
      <c r="E21" s="256" t="s">
        <v>1256</v>
      </c>
      <c r="F21" s="249" t="s">
        <v>1240</v>
      </c>
      <c r="G21" s="250" t="s">
        <v>1249</v>
      </c>
      <c r="H21" s="254"/>
      <c r="I21" s="255"/>
      <c r="J21" s="254"/>
      <c r="K21" s="255"/>
      <c r="L21" s="254"/>
      <c r="M21" s="255"/>
      <c r="N21" s="254"/>
      <c r="O21" s="255"/>
      <c r="P21" s="254"/>
      <c r="Q21" s="255"/>
      <c r="R21" s="254"/>
      <c r="S21" s="255"/>
      <c r="T21" s="254"/>
      <c r="U21" s="255"/>
      <c r="V21" s="254"/>
      <c r="W21" s="255"/>
      <c r="X21" s="254"/>
      <c r="Y21" s="255"/>
      <c r="Z21" s="254"/>
      <c r="AA21" s="255"/>
      <c r="AB21" s="254"/>
      <c r="AC21" s="255"/>
      <c r="AD21" s="254"/>
      <c r="AE21" s="255"/>
      <c r="AF21" s="253"/>
    </row>
    <row r="22" spans="1:32" ht="27.6">
      <c r="A22" s="687"/>
      <c r="B22" s="687"/>
      <c r="C22" s="688"/>
      <c r="D22" s="690"/>
      <c r="E22" s="248" t="s">
        <v>1257</v>
      </c>
      <c r="F22" s="249" t="s">
        <v>1240</v>
      </c>
      <c r="G22" s="250" t="s">
        <v>1254</v>
      </c>
      <c r="H22" s="254"/>
      <c r="I22" s="255"/>
      <c r="J22" s="254"/>
      <c r="K22" s="255"/>
      <c r="L22" s="254" t="s">
        <v>1233</v>
      </c>
      <c r="M22" s="255" t="s">
        <v>1234</v>
      </c>
      <c r="N22" s="254"/>
      <c r="O22" s="255"/>
      <c r="P22" s="254"/>
      <c r="Q22" s="255"/>
      <c r="R22" s="254" t="s">
        <v>1233</v>
      </c>
      <c r="S22" s="255" t="s">
        <v>1234</v>
      </c>
      <c r="T22" s="254"/>
      <c r="U22" s="255"/>
      <c r="V22" s="254"/>
      <c r="W22" s="255"/>
      <c r="X22" s="254" t="s">
        <v>1233</v>
      </c>
      <c r="Y22" s="255"/>
      <c r="Z22" s="254"/>
      <c r="AA22" s="255"/>
      <c r="AB22" s="254"/>
      <c r="AC22" s="255"/>
      <c r="AD22" s="254" t="s">
        <v>1233</v>
      </c>
      <c r="AE22" s="255"/>
      <c r="AF22" s="253"/>
    </row>
    <row r="23" spans="1:32" ht="27.6">
      <c r="A23" s="686" t="s">
        <v>1235</v>
      </c>
      <c r="B23" s="686" t="s">
        <v>1258</v>
      </c>
      <c r="C23" s="688" t="s">
        <v>1259</v>
      </c>
      <c r="D23" s="257" t="s">
        <v>1260</v>
      </c>
      <c r="E23" s="258" t="s">
        <v>1261</v>
      </c>
      <c r="F23" s="249" t="s">
        <v>1240</v>
      </c>
      <c r="G23" s="250" t="s">
        <v>1241</v>
      </c>
      <c r="H23" s="254"/>
      <c r="I23" s="255"/>
      <c r="J23" s="254"/>
      <c r="K23" s="255"/>
      <c r="L23" s="254"/>
      <c r="M23" s="255"/>
      <c r="N23" s="254"/>
      <c r="O23" s="255"/>
      <c r="P23" s="254"/>
      <c r="Q23" s="255"/>
      <c r="R23" s="254"/>
      <c r="S23" s="255"/>
      <c r="T23" s="254" t="s">
        <v>1233</v>
      </c>
      <c r="U23" s="255" t="s">
        <v>1234</v>
      </c>
      <c r="V23" s="254"/>
      <c r="W23" s="255"/>
      <c r="X23" s="254" t="s">
        <v>1233</v>
      </c>
      <c r="Y23" s="255"/>
      <c r="Z23" s="254"/>
      <c r="AA23" s="255"/>
      <c r="AB23" s="254"/>
      <c r="AC23" s="255"/>
      <c r="AD23" s="254"/>
      <c r="AE23" s="255"/>
      <c r="AF23" s="253"/>
    </row>
    <row r="24" spans="1:32" ht="27.6">
      <c r="A24" s="687"/>
      <c r="B24" s="687"/>
      <c r="C24" s="688"/>
      <c r="D24" s="257" t="s">
        <v>1262</v>
      </c>
      <c r="E24" s="258" t="s">
        <v>1263</v>
      </c>
      <c r="F24" s="249" t="s">
        <v>1240</v>
      </c>
      <c r="G24" s="250" t="s">
        <v>1241</v>
      </c>
      <c r="H24" s="254" t="s">
        <v>1233</v>
      </c>
      <c r="I24" s="255" t="s">
        <v>1234</v>
      </c>
      <c r="J24" s="254"/>
      <c r="K24" s="255"/>
      <c r="L24" s="254"/>
      <c r="M24" s="255"/>
      <c r="N24" s="254"/>
      <c r="O24" s="255"/>
      <c r="P24" s="254"/>
      <c r="Q24" s="255"/>
      <c r="R24" s="254"/>
      <c r="S24" s="255"/>
      <c r="T24" s="254"/>
      <c r="U24" s="255"/>
      <c r="V24" s="254"/>
      <c r="W24" s="255"/>
      <c r="X24" s="254"/>
      <c r="Y24" s="255"/>
      <c r="Z24" s="254"/>
      <c r="AA24" s="255"/>
      <c r="AB24" s="254"/>
      <c r="AC24" s="255"/>
      <c r="AD24" s="254"/>
      <c r="AE24" s="255"/>
      <c r="AF24" s="253"/>
    </row>
    <row r="25" spans="1:32" ht="27.6">
      <c r="A25" s="687"/>
      <c r="B25" s="687"/>
      <c r="C25" s="688"/>
      <c r="D25" s="257" t="s">
        <v>1264</v>
      </c>
      <c r="E25" s="258" t="s">
        <v>1265</v>
      </c>
      <c r="F25" s="249" t="s">
        <v>1240</v>
      </c>
      <c r="G25" s="250" t="s">
        <v>1244</v>
      </c>
      <c r="H25" s="254"/>
      <c r="I25" s="255"/>
      <c r="J25" s="254"/>
      <c r="K25" s="255"/>
      <c r="L25" s="254"/>
      <c r="M25" s="255"/>
      <c r="N25" s="254" t="s">
        <v>1233</v>
      </c>
      <c r="O25" s="255" t="s">
        <v>1234</v>
      </c>
      <c r="P25" s="254"/>
      <c r="Q25" s="255"/>
      <c r="R25" s="254"/>
      <c r="S25" s="255"/>
      <c r="T25" s="254"/>
      <c r="U25" s="255"/>
      <c r="V25" s="254"/>
      <c r="W25" s="255"/>
      <c r="X25" s="254" t="s">
        <v>1233</v>
      </c>
      <c r="Y25" s="255"/>
      <c r="Z25" s="254"/>
      <c r="AA25" s="255"/>
      <c r="AB25" s="254"/>
      <c r="AC25" s="255"/>
      <c r="AD25" s="254"/>
      <c r="AE25" s="255"/>
      <c r="AF25" s="253"/>
    </row>
    <row r="26" spans="1:32" ht="27.6">
      <c r="A26" s="687"/>
      <c r="B26" s="687"/>
      <c r="C26" s="688"/>
      <c r="D26" s="378" t="s">
        <v>1266</v>
      </c>
      <c r="E26" s="259" t="s">
        <v>1267</v>
      </c>
      <c r="F26" s="249" t="s">
        <v>1240</v>
      </c>
      <c r="G26" s="250" t="s">
        <v>1241</v>
      </c>
      <c r="H26" s="254"/>
      <c r="I26" s="255"/>
      <c r="J26" s="254"/>
      <c r="K26" s="255"/>
      <c r="L26" s="254"/>
      <c r="M26" s="255"/>
      <c r="N26" s="254"/>
      <c r="O26" s="255"/>
      <c r="P26" s="254"/>
      <c r="Q26" s="255"/>
      <c r="R26" s="254"/>
      <c r="S26" s="255"/>
      <c r="T26" s="254"/>
      <c r="U26" s="255"/>
      <c r="V26" s="254" t="s">
        <v>1233</v>
      </c>
      <c r="W26" s="255" t="s">
        <v>1234</v>
      </c>
      <c r="X26" s="254"/>
      <c r="Y26" s="255"/>
      <c r="Z26" s="254"/>
      <c r="AA26" s="255"/>
      <c r="AB26" s="254"/>
      <c r="AC26" s="255"/>
      <c r="AD26" s="254"/>
      <c r="AE26" s="255"/>
      <c r="AF26" s="253"/>
    </row>
    <row r="27" spans="1:32" ht="27.6">
      <c r="A27" s="687"/>
      <c r="B27" s="687"/>
      <c r="C27" s="688"/>
      <c r="D27" s="689" t="s">
        <v>1268</v>
      </c>
      <c r="E27" s="248" t="s">
        <v>1269</v>
      </c>
      <c r="F27" s="249" t="s">
        <v>1240</v>
      </c>
      <c r="G27" s="250" t="s">
        <v>1254</v>
      </c>
      <c r="H27" s="254"/>
      <c r="I27" s="255"/>
      <c r="J27" s="254"/>
      <c r="K27" s="255"/>
      <c r="L27" s="254" t="s">
        <v>1233</v>
      </c>
      <c r="M27" s="255" t="s">
        <v>1234</v>
      </c>
      <c r="N27" s="254"/>
      <c r="O27" s="255"/>
      <c r="P27" s="254"/>
      <c r="Q27" s="255"/>
      <c r="R27" s="254" t="s">
        <v>1233</v>
      </c>
      <c r="S27" s="255" t="s">
        <v>1234</v>
      </c>
      <c r="T27" s="254"/>
      <c r="U27" s="255"/>
      <c r="V27" s="254"/>
      <c r="W27" s="255"/>
      <c r="X27" s="254" t="s">
        <v>1233</v>
      </c>
      <c r="Y27" s="255"/>
      <c r="Z27" s="254"/>
      <c r="AA27" s="255"/>
      <c r="AB27" s="254"/>
      <c r="AC27" s="255"/>
      <c r="AD27" s="254" t="s">
        <v>1233</v>
      </c>
      <c r="AE27" s="255"/>
      <c r="AF27" s="253"/>
    </row>
    <row r="28" spans="1:32" ht="27.6">
      <c r="A28" s="687"/>
      <c r="B28" s="687"/>
      <c r="C28" s="688"/>
      <c r="D28" s="690"/>
      <c r="E28" s="248" t="s">
        <v>1270</v>
      </c>
      <c r="F28" s="249" t="s">
        <v>1240</v>
      </c>
      <c r="G28" s="260" t="s">
        <v>1241</v>
      </c>
      <c r="H28" s="254"/>
      <c r="I28" s="255"/>
      <c r="J28" s="254"/>
      <c r="K28" s="255"/>
      <c r="L28" s="254"/>
      <c r="M28" s="255"/>
      <c r="N28" s="254"/>
      <c r="O28" s="255"/>
      <c r="P28" s="254"/>
      <c r="Q28" s="255"/>
      <c r="R28" s="254"/>
      <c r="S28" s="255"/>
      <c r="T28" s="254"/>
      <c r="U28" s="255"/>
      <c r="V28" s="254"/>
      <c r="W28" s="255"/>
      <c r="X28" s="254"/>
      <c r="Y28" s="255"/>
      <c r="Z28" s="254"/>
      <c r="AA28" s="255"/>
      <c r="AB28" s="254" t="s">
        <v>1233</v>
      </c>
      <c r="AC28" s="255"/>
      <c r="AD28" s="254"/>
      <c r="AE28" s="255"/>
      <c r="AF28" s="253"/>
    </row>
    <row r="29" spans="1:32" ht="27.6">
      <c r="A29" s="687"/>
      <c r="B29" s="687"/>
      <c r="C29" s="688"/>
      <c r="D29" s="689" t="s">
        <v>1271</v>
      </c>
      <c r="E29" s="248" t="s">
        <v>1272</v>
      </c>
      <c r="F29" s="249" t="s">
        <v>1240</v>
      </c>
      <c r="G29" s="250" t="s">
        <v>1241</v>
      </c>
      <c r="H29" s="254"/>
      <c r="I29" s="255"/>
      <c r="J29" s="254"/>
      <c r="K29" s="255"/>
      <c r="L29" s="254"/>
      <c r="M29" s="255"/>
      <c r="N29" s="254"/>
      <c r="O29" s="255"/>
      <c r="P29" s="254" t="s">
        <v>1233</v>
      </c>
      <c r="Q29" s="255" t="s">
        <v>1234</v>
      </c>
      <c r="R29" s="254"/>
      <c r="S29" s="255"/>
      <c r="T29" s="254"/>
      <c r="U29" s="255"/>
      <c r="V29" s="254"/>
      <c r="W29" s="255"/>
      <c r="X29" s="254"/>
      <c r="Y29" s="255"/>
      <c r="Z29" s="254" t="s">
        <v>1233</v>
      </c>
      <c r="AA29" s="255"/>
      <c r="AB29" s="254"/>
      <c r="AC29" s="255"/>
      <c r="AD29" s="254"/>
      <c r="AE29" s="255"/>
      <c r="AF29" s="253"/>
    </row>
    <row r="30" spans="1:32" ht="27.6">
      <c r="A30" s="687"/>
      <c r="B30" s="687"/>
      <c r="C30" s="688"/>
      <c r="D30" s="691"/>
      <c r="E30" s="259" t="s">
        <v>1273</v>
      </c>
      <c r="F30" s="249" t="s">
        <v>1240</v>
      </c>
      <c r="G30" s="250" t="s">
        <v>1241</v>
      </c>
      <c r="H30" s="254"/>
      <c r="I30" s="255"/>
      <c r="J30" s="254"/>
      <c r="K30" s="255"/>
      <c r="L30" s="254"/>
      <c r="M30" s="255"/>
      <c r="N30" s="254"/>
      <c r="O30" s="255"/>
      <c r="P30" s="254"/>
      <c r="Q30" s="255"/>
      <c r="R30" s="254"/>
      <c r="S30" s="255"/>
      <c r="T30" s="254" t="s">
        <v>1233</v>
      </c>
      <c r="U30" s="255" t="s">
        <v>1234</v>
      </c>
      <c r="V30" s="254"/>
      <c r="W30" s="255"/>
      <c r="X30" s="254"/>
      <c r="Y30" s="255"/>
      <c r="Z30" s="254"/>
      <c r="AA30" s="255"/>
      <c r="AB30" s="254" t="s">
        <v>1233</v>
      </c>
      <c r="AC30" s="255"/>
      <c r="AD30" s="254"/>
      <c r="AE30" s="255"/>
      <c r="AF30" s="253"/>
    </row>
    <row r="31" spans="1:32" ht="27.6">
      <c r="A31" s="687"/>
      <c r="B31" s="687"/>
      <c r="C31" s="688"/>
      <c r="D31" s="691"/>
      <c r="E31" s="259" t="s">
        <v>1274</v>
      </c>
      <c r="F31" s="249" t="s">
        <v>1240</v>
      </c>
      <c r="G31" s="250" t="s">
        <v>1275</v>
      </c>
      <c r="H31" s="254"/>
      <c r="I31" s="255"/>
      <c r="J31" s="254"/>
      <c r="K31" s="255"/>
      <c r="L31" s="254"/>
      <c r="M31" s="255"/>
      <c r="N31" s="254"/>
      <c r="O31" s="255"/>
      <c r="P31" s="254"/>
      <c r="Q31" s="255"/>
      <c r="R31" s="254"/>
      <c r="S31" s="255"/>
      <c r="T31" s="254"/>
      <c r="U31" s="255"/>
      <c r="V31" s="254"/>
      <c r="W31" s="255"/>
      <c r="X31" s="254"/>
      <c r="Y31" s="255"/>
      <c r="Z31" s="254"/>
      <c r="AA31" s="255"/>
      <c r="AB31" s="254"/>
      <c r="AC31" s="255"/>
      <c r="AD31" s="254"/>
      <c r="AE31" s="255"/>
      <c r="AF31" s="253"/>
    </row>
    <row r="32" spans="1:32" ht="27.6">
      <c r="A32" s="687"/>
      <c r="B32" s="687"/>
      <c r="C32" s="688"/>
      <c r="D32" s="691"/>
      <c r="E32" s="259" t="s">
        <v>1276</v>
      </c>
      <c r="F32" s="249" t="s">
        <v>1240</v>
      </c>
      <c r="G32" s="250" t="s">
        <v>1275</v>
      </c>
      <c r="H32" s="254"/>
      <c r="I32" s="255"/>
      <c r="J32" s="254"/>
      <c r="K32" s="255"/>
      <c r="L32" s="254"/>
      <c r="M32" s="255"/>
      <c r="N32" s="254"/>
      <c r="O32" s="255"/>
      <c r="P32" s="254"/>
      <c r="Q32" s="255"/>
      <c r="R32" s="254"/>
      <c r="S32" s="255"/>
      <c r="T32" s="254"/>
      <c r="U32" s="255"/>
      <c r="V32" s="254"/>
      <c r="W32" s="255"/>
      <c r="X32" s="254"/>
      <c r="Y32" s="255"/>
      <c r="Z32" s="254"/>
      <c r="AA32" s="255"/>
      <c r="AB32" s="254"/>
      <c r="AC32" s="255"/>
      <c r="AD32" s="254"/>
      <c r="AE32" s="255"/>
      <c r="AF32" s="253"/>
    </row>
    <row r="33" spans="1:32" ht="27.6">
      <c r="A33" s="687"/>
      <c r="B33" s="687"/>
      <c r="C33" s="688"/>
      <c r="D33" s="690"/>
      <c r="E33" s="259" t="s">
        <v>1277</v>
      </c>
      <c r="F33" s="249" t="s">
        <v>1240</v>
      </c>
      <c r="G33" s="250" t="s">
        <v>1241</v>
      </c>
      <c r="H33" s="254"/>
      <c r="I33" s="255"/>
      <c r="J33" s="254" t="s">
        <v>1233</v>
      </c>
      <c r="K33" s="255" t="s">
        <v>1234</v>
      </c>
      <c r="L33" s="254"/>
      <c r="M33" s="255"/>
      <c r="N33" s="254"/>
      <c r="O33" s="255"/>
      <c r="P33" s="254"/>
      <c r="Q33" s="255"/>
      <c r="R33" s="254"/>
      <c r="S33" s="255"/>
      <c r="T33" s="254"/>
      <c r="U33" s="255"/>
      <c r="V33" s="254"/>
      <c r="W33" s="255"/>
      <c r="X33" s="254"/>
      <c r="Y33" s="255"/>
      <c r="Z33" s="254"/>
      <c r="AA33" s="255"/>
      <c r="AB33" s="254"/>
      <c r="AC33" s="255"/>
      <c r="AD33" s="254"/>
      <c r="AE33" s="255"/>
      <c r="AF33" s="253"/>
    </row>
    <row r="34" spans="1:32" ht="27.6">
      <c r="A34" s="687"/>
      <c r="B34" s="687"/>
      <c r="C34" s="688"/>
      <c r="D34" s="257" t="s">
        <v>1278</v>
      </c>
      <c r="E34" s="248" t="s">
        <v>1279</v>
      </c>
      <c r="F34" s="249" t="s">
        <v>1240</v>
      </c>
      <c r="G34" s="250" t="s">
        <v>1244</v>
      </c>
      <c r="H34" s="254"/>
      <c r="I34" s="255"/>
      <c r="J34" s="254"/>
      <c r="K34" s="255"/>
      <c r="L34" s="254"/>
      <c r="M34" s="255"/>
      <c r="N34" s="254"/>
      <c r="O34" s="255"/>
      <c r="P34" s="254"/>
      <c r="Q34" s="255"/>
      <c r="R34" s="254"/>
      <c r="S34" s="255"/>
      <c r="T34" s="254" t="s">
        <v>1233</v>
      </c>
      <c r="U34" s="255" t="s">
        <v>1234</v>
      </c>
      <c r="V34" s="254"/>
      <c r="W34" s="255"/>
      <c r="X34" s="254"/>
      <c r="Y34" s="255"/>
      <c r="Z34" s="254"/>
      <c r="AA34" s="255"/>
      <c r="AB34" s="254"/>
      <c r="AC34" s="255"/>
      <c r="AD34" s="254" t="s">
        <v>1233</v>
      </c>
      <c r="AE34" s="255"/>
      <c r="AF34" s="253"/>
    </row>
    <row r="35" spans="1:32" ht="27.6">
      <c r="A35" s="686" t="s">
        <v>1280</v>
      </c>
      <c r="B35" s="686" t="s">
        <v>1281</v>
      </c>
      <c r="C35" s="692" t="s">
        <v>1282</v>
      </c>
      <c r="D35" s="694" t="s">
        <v>1283</v>
      </c>
      <c r="E35" s="248" t="s">
        <v>1284</v>
      </c>
      <c r="F35" s="249" t="s">
        <v>1240</v>
      </c>
      <c r="G35" s="250" t="s">
        <v>1241</v>
      </c>
      <c r="H35" s="254"/>
      <c r="I35" s="255"/>
      <c r="J35" s="254"/>
      <c r="K35" s="255"/>
      <c r="L35" s="254"/>
      <c r="M35" s="255"/>
      <c r="N35" s="254"/>
      <c r="O35" s="255"/>
      <c r="P35" s="254"/>
      <c r="Q35" s="255"/>
      <c r="R35" s="254"/>
      <c r="S35" s="255"/>
      <c r="T35" s="254" t="s">
        <v>1233</v>
      </c>
      <c r="U35" s="255" t="s">
        <v>1234</v>
      </c>
      <c r="V35" s="254"/>
      <c r="W35" s="255"/>
      <c r="X35" s="254"/>
      <c r="Y35" s="255"/>
      <c r="Z35" s="254"/>
      <c r="AA35" s="255"/>
      <c r="AB35" s="254"/>
      <c r="AC35" s="255"/>
      <c r="AD35" s="254"/>
      <c r="AE35" s="255"/>
      <c r="AF35" s="253"/>
    </row>
    <row r="36" spans="1:32" ht="27.6">
      <c r="A36" s="687"/>
      <c r="B36" s="687"/>
      <c r="C36" s="693"/>
      <c r="D36" s="695"/>
      <c r="E36" s="248" t="s">
        <v>1285</v>
      </c>
      <c r="F36" s="249" t="s">
        <v>1240</v>
      </c>
      <c r="G36" s="250" t="s">
        <v>1241</v>
      </c>
      <c r="H36" s="254"/>
      <c r="I36" s="255"/>
      <c r="J36" s="254"/>
      <c r="K36" s="255"/>
      <c r="L36" s="254"/>
      <c r="M36" s="255"/>
      <c r="N36" s="254"/>
      <c r="O36" s="255"/>
      <c r="P36" s="254"/>
      <c r="Q36" s="255"/>
      <c r="R36" s="254"/>
      <c r="S36" s="255"/>
      <c r="T36" s="254"/>
      <c r="U36" s="255"/>
      <c r="V36" s="254" t="s">
        <v>1233</v>
      </c>
      <c r="W36" s="255" t="s">
        <v>1234</v>
      </c>
      <c r="X36" s="254"/>
      <c r="Y36" s="255"/>
      <c r="Z36" s="254"/>
      <c r="AA36" s="255"/>
      <c r="AB36" s="254"/>
      <c r="AC36" s="255"/>
      <c r="AD36" s="254"/>
      <c r="AE36" s="255"/>
      <c r="AF36" s="253"/>
    </row>
    <row r="37" spans="1:32" ht="27.6">
      <c r="A37" s="687"/>
      <c r="B37" s="687"/>
      <c r="C37" s="693"/>
      <c r="D37" s="695"/>
      <c r="E37" s="258" t="s">
        <v>1286</v>
      </c>
      <c r="F37" s="249" t="s">
        <v>1240</v>
      </c>
      <c r="G37" s="250" t="s">
        <v>1241</v>
      </c>
      <c r="H37" s="254"/>
      <c r="I37" s="255"/>
      <c r="J37" s="254"/>
      <c r="K37" s="255"/>
      <c r="L37" s="254"/>
      <c r="M37" s="255"/>
      <c r="N37" s="254"/>
      <c r="O37" s="255"/>
      <c r="P37" s="254"/>
      <c r="Q37" s="255"/>
      <c r="R37" s="254"/>
      <c r="S37" s="255"/>
      <c r="T37" s="254"/>
      <c r="U37" s="255"/>
      <c r="V37" s="254"/>
      <c r="W37" s="255"/>
      <c r="X37" s="254" t="s">
        <v>1233</v>
      </c>
      <c r="Y37" s="255"/>
      <c r="Z37" s="254"/>
      <c r="AA37" s="255"/>
      <c r="AB37" s="254"/>
      <c r="AC37" s="255"/>
      <c r="AD37" s="254"/>
      <c r="AE37" s="255"/>
      <c r="AF37" s="253"/>
    </row>
    <row r="38" spans="1:32" ht="41.45">
      <c r="A38" s="687"/>
      <c r="B38" s="687"/>
      <c r="C38" s="693"/>
      <c r="D38" s="695"/>
      <c r="E38" s="248" t="s">
        <v>1287</v>
      </c>
      <c r="F38" s="249" t="s">
        <v>1240</v>
      </c>
      <c r="G38" s="250" t="s">
        <v>1241</v>
      </c>
      <c r="H38" s="254"/>
      <c r="I38" s="255"/>
      <c r="J38" s="254"/>
      <c r="K38" s="255"/>
      <c r="L38" s="254"/>
      <c r="M38" s="255"/>
      <c r="N38" s="254"/>
      <c r="O38" s="255"/>
      <c r="P38" s="254"/>
      <c r="Q38" s="255"/>
      <c r="R38" s="254"/>
      <c r="S38" s="255"/>
      <c r="T38" s="254"/>
      <c r="U38" s="255"/>
      <c r="V38" s="254"/>
      <c r="W38" s="255"/>
      <c r="X38" s="254"/>
      <c r="Y38" s="255"/>
      <c r="Z38" s="254" t="s">
        <v>1233</v>
      </c>
      <c r="AA38" s="255"/>
      <c r="AB38" s="254" t="s">
        <v>1233</v>
      </c>
      <c r="AC38" s="255"/>
      <c r="AD38" s="254"/>
      <c r="AE38" s="255"/>
      <c r="AF38" s="253"/>
    </row>
    <row r="39" spans="1:32" ht="27.6">
      <c r="A39" s="687"/>
      <c r="B39" s="687"/>
      <c r="C39" s="693"/>
      <c r="D39" s="695"/>
      <c r="E39" s="258" t="s">
        <v>1288</v>
      </c>
      <c r="F39" s="249" t="s">
        <v>1240</v>
      </c>
      <c r="G39" s="250" t="s">
        <v>1241</v>
      </c>
      <c r="H39" s="254"/>
      <c r="I39" s="255"/>
      <c r="J39" s="254"/>
      <c r="K39" s="255"/>
      <c r="L39" s="254"/>
      <c r="M39" s="255"/>
      <c r="N39" s="254"/>
      <c r="O39" s="255"/>
      <c r="P39" s="254"/>
      <c r="Q39" s="255"/>
      <c r="R39" s="254"/>
      <c r="S39" s="255"/>
      <c r="T39" s="254"/>
      <c r="U39" s="255"/>
      <c r="V39" s="254"/>
      <c r="W39" s="255"/>
      <c r="X39" s="254"/>
      <c r="Y39" s="255"/>
      <c r="Z39" s="254"/>
      <c r="AA39" s="255"/>
      <c r="AB39" s="254" t="s">
        <v>1233</v>
      </c>
      <c r="AC39" s="255"/>
      <c r="AD39" s="254"/>
      <c r="AE39" s="255"/>
      <c r="AF39" s="253"/>
    </row>
    <row r="40" spans="1:32" ht="27.6">
      <c r="A40" s="687"/>
      <c r="B40" s="687"/>
      <c r="C40" s="693"/>
      <c r="D40" s="695"/>
      <c r="E40" s="261" t="s">
        <v>1289</v>
      </c>
      <c r="F40" s="249" t="s">
        <v>1240</v>
      </c>
      <c r="G40" s="250" t="s">
        <v>1249</v>
      </c>
      <c r="H40" s="254"/>
      <c r="I40" s="255"/>
      <c r="J40" s="254"/>
      <c r="K40" s="255"/>
      <c r="L40" s="254" t="s">
        <v>1233</v>
      </c>
      <c r="M40" s="255" t="s">
        <v>1234</v>
      </c>
      <c r="N40" s="254" t="s">
        <v>1233</v>
      </c>
      <c r="O40" s="255" t="s">
        <v>1234</v>
      </c>
      <c r="P40" s="254" t="s">
        <v>1233</v>
      </c>
      <c r="Q40" s="255" t="s">
        <v>1234</v>
      </c>
      <c r="R40" s="254" t="s">
        <v>1233</v>
      </c>
      <c r="S40" s="255" t="s">
        <v>1234</v>
      </c>
      <c r="T40" s="254" t="s">
        <v>1233</v>
      </c>
      <c r="U40" s="255" t="s">
        <v>1234</v>
      </c>
      <c r="V40" s="254" t="s">
        <v>1233</v>
      </c>
      <c r="W40" s="255" t="s">
        <v>1234</v>
      </c>
      <c r="X40" s="254" t="s">
        <v>1233</v>
      </c>
      <c r="Y40" s="255"/>
      <c r="Z40" s="254" t="s">
        <v>1233</v>
      </c>
      <c r="AA40" s="255"/>
      <c r="AB40" s="254" t="s">
        <v>1233</v>
      </c>
      <c r="AC40" s="255"/>
      <c r="AD40" s="254" t="s">
        <v>1233</v>
      </c>
      <c r="AE40" s="255"/>
      <c r="AF40" s="253"/>
    </row>
    <row r="41" spans="1:32" ht="27.6">
      <c r="A41" s="687"/>
      <c r="B41" s="687"/>
      <c r="C41" s="693"/>
      <c r="D41" s="689" t="s">
        <v>1290</v>
      </c>
      <c r="E41" s="248" t="s">
        <v>1291</v>
      </c>
      <c r="F41" s="249" t="s">
        <v>1240</v>
      </c>
      <c r="G41" s="250" t="s">
        <v>1241</v>
      </c>
      <c r="H41" s="254"/>
      <c r="I41" s="255"/>
      <c r="J41" s="254"/>
      <c r="K41" s="255"/>
      <c r="L41" s="254"/>
      <c r="M41" s="255"/>
      <c r="N41" s="254" t="s">
        <v>1233</v>
      </c>
      <c r="O41" s="255" t="s">
        <v>1234</v>
      </c>
      <c r="P41" s="254"/>
      <c r="Q41" s="255"/>
      <c r="R41" s="254"/>
      <c r="S41" s="255"/>
      <c r="T41" s="254"/>
      <c r="U41" s="255"/>
      <c r="V41" s="254"/>
      <c r="W41" s="255"/>
      <c r="X41" s="254"/>
      <c r="Y41" s="255"/>
      <c r="Z41" s="254"/>
      <c r="AA41" s="255"/>
      <c r="AB41" s="254"/>
      <c r="AC41" s="255"/>
      <c r="AD41" s="254"/>
      <c r="AE41" s="255"/>
      <c r="AF41" s="253"/>
    </row>
    <row r="42" spans="1:32" ht="27.6">
      <c r="A42" s="687"/>
      <c r="B42" s="687"/>
      <c r="C42" s="693"/>
      <c r="D42" s="691"/>
      <c r="E42" s="248" t="s">
        <v>1292</v>
      </c>
      <c r="F42" s="249" t="s">
        <v>1240</v>
      </c>
      <c r="G42" s="250" t="s">
        <v>1241</v>
      </c>
      <c r="H42" s="254"/>
      <c r="I42" s="255"/>
      <c r="J42" s="254"/>
      <c r="K42" s="255"/>
      <c r="L42" s="254"/>
      <c r="M42" s="255"/>
      <c r="N42" s="254"/>
      <c r="O42" s="255"/>
      <c r="P42" s="254" t="s">
        <v>1233</v>
      </c>
      <c r="Q42" s="255" t="s">
        <v>1234</v>
      </c>
      <c r="R42" s="254"/>
      <c r="S42" s="255"/>
      <c r="T42" s="254"/>
      <c r="U42" s="255"/>
      <c r="V42" s="254"/>
      <c r="W42" s="255"/>
      <c r="X42" s="254"/>
      <c r="Y42" s="255"/>
      <c r="Z42" s="254"/>
      <c r="AA42" s="255"/>
      <c r="AB42" s="254"/>
      <c r="AC42" s="255"/>
      <c r="AD42" s="254"/>
      <c r="AE42" s="255"/>
      <c r="AF42" s="253"/>
    </row>
    <row r="43" spans="1:32" ht="27.6">
      <c r="A43" s="687"/>
      <c r="B43" s="687"/>
      <c r="C43" s="693"/>
      <c r="D43" s="691"/>
      <c r="E43" s="248" t="s">
        <v>1293</v>
      </c>
      <c r="F43" s="249" t="s">
        <v>1240</v>
      </c>
      <c r="G43" s="250" t="s">
        <v>1241</v>
      </c>
      <c r="H43" s="254"/>
      <c r="I43" s="255"/>
      <c r="J43" s="254"/>
      <c r="K43" s="255"/>
      <c r="L43" s="254"/>
      <c r="M43" s="255"/>
      <c r="N43" s="254"/>
      <c r="O43" s="255"/>
      <c r="P43" s="254"/>
      <c r="Q43" s="255"/>
      <c r="R43" s="254"/>
      <c r="S43" s="255"/>
      <c r="T43" s="254" t="s">
        <v>1233</v>
      </c>
      <c r="U43" s="255" t="s">
        <v>1234</v>
      </c>
      <c r="V43" s="254" t="s">
        <v>1233</v>
      </c>
      <c r="W43" s="255" t="s">
        <v>1234</v>
      </c>
      <c r="X43" s="254" t="s">
        <v>1233</v>
      </c>
      <c r="Y43" s="255"/>
      <c r="Z43" s="254" t="s">
        <v>1233</v>
      </c>
      <c r="AA43" s="255"/>
      <c r="AB43" s="254" t="s">
        <v>1233</v>
      </c>
      <c r="AC43" s="255"/>
      <c r="AD43" s="254"/>
      <c r="AE43" s="255"/>
      <c r="AF43" s="262"/>
    </row>
    <row r="44" spans="1:32" ht="27.6">
      <c r="A44" s="687"/>
      <c r="B44" s="687"/>
      <c r="C44" s="693"/>
      <c r="D44" s="689" t="s">
        <v>1294</v>
      </c>
      <c r="E44" s="248" t="s">
        <v>1295</v>
      </c>
      <c r="F44" s="249" t="s">
        <v>1240</v>
      </c>
      <c r="G44" s="250" t="s">
        <v>1249</v>
      </c>
      <c r="H44" s="254" t="s">
        <v>1233</v>
      </c>
      <c r="I44" s="255" t="s">
        <v>1234</v>
      </c>
      <c r="J44" s="254" t="s">
        <v>1233</v>
      </c>
      <c r="K44" s="255" t="s">
        <v>1234</v>
      </c>
      <c r="L44" s="254" t="s">
        <v>1233</v>
      </c>
      <c r="M44" s="255" t="s">
        <v>1234</v>
      </c>
      <c r="N44" s="254" t="s">
        <v>1233</v>
      </c>
      <c r="O44" s="255" t="s">
        <v>1234</v>
      </c>
      <c r="P44" s="254" t="s">
        <v>1233</v>
      </c>
      <c r="Q44" s="255" t="s">
        <v>1234</v>
      </c>
      <c r="R44" s="254" t="s">
        <v>1233</v>
      </c>
      <c r="S44" s="255" t="s">
        <v>1234</v>
      </c>
      <c r="T44" s="254" t="s">
        <v>1233</v>
      </c>
      <c r="U44" s="255" t="s">
        <v>1234</v>
      </c>
      <c r="V44" s="254" t="s">
        <v>1233</v>
      </c>
      <c r="W44" s="255" t="s">
        <v>1234</v>
      </c>
      <c r="X44" s="254" t="s">
        <v>1233</v>
      </c>
      <c r="Y44" s="255"/>
      <c r="Z44" s="254" t="s">
        <v>1233</v>
      </c>
      <c r="AA44" s="255"/>
      <c r="AB44" s="254" t="s">
        <v>1233</v>
      </c>
      <c r="AC44" s="255"/>
      <c r="AD44" s="254" t="s">
        <v>1233</v>
      </c>
      <c r="AE44" s="255"/>
      <c r="AF44" s="253"/>
    </row>
    <row r="45" spans="1:32" ht="27.6">
      <c r="A45" s="687"/>
      <c r="B45" s="687"/>
      <c r="C45" s="693"/>
      <c r="D45" s="690"/>
      <c r="E45" s="259" t="s">
        <v>1296</v>
      </c>
      <c r="F45" s="249" t="s">
        <v>1240</v>
      </c>
      <c r="G45" s="250" t="s">
        <v>1254</v>
      </c>
      <c r="H45" s="254"/>
      <c r="I45" s="255"/>
      <c r="J45" s="254"/>
      <c r="K45" s="255"/>
      <c r="L45" s="254" t="s">
        <v>1233</v>
      </c>
      <c r="M45" s="255" t="s">
        <v>1234</v>
      </c>
      <c r="N45" s="254"/>
      <c r="O45" s="255"/>
      <c r="P45" s="254"/>
      <c r="Q45" s="255"/>
      <c r="R45" s="254" t="s">
        <v>1233</v>
      </c>
      <c r="S45" s="255" t="s">
        <v>1234</v>
      </c>
      <c r="T45" s="254"/>
      <c r="U45" s="255"/>
      <c r="V45" s="254"/>
      <c r="W45" s="255"/>
      <c r="X45" s="254"/>
      <c r="Y45" s="255"/>
      <c r="Z45" s="254"/>
      <c r="AA45" s="255"/>
      <c r="AB45" s="254"/>
      <c r="AC45" s="255"/>
      <c r="AD45" s="254"/>
      <c r="AE45" s="255"/>
      <c r="AF45" s="253"/>
    </row>
    <row r="46" spans="1:32" ht="27.6">
      <c r="A46" s="687"/>
      <c r="B46" s="687"/>
      <c r="C46" s="693"/>
      <c r="D46" s="377" t="s">
        <v>1297</v>
      </c>
      <c r="E46" s="256" t="s">
        <v>1298</v>
      </c>
      <c r="F46" s="249" t="s">
        <v>1240</v>
      </c>
      <c r="G46" s="250" t="s">
        <v>1249</v>
      </c>
      <c r="H46" s="254"/>
      <c r="I46" s="255"/>
      <c r="J46" s="254" t="s">
        <v>1233</v>
      </c>
      <c r="K46" s="255" t="s">
        <v>1234</v>
      </c>
      <c r="L46" s="254" t="s">
        <v>1233</v>
      </c>
      <c r="M46" s="255" t="s">
        <v>1234</v>
      </c>
      <c r="N46" s="254" t="s">
        <v>1233</v>
      </c>
      <c r="O46" s="255" t="s">
        <v>1234</v>
      </c>
      <c r="P46" s="254" t="s">
        <v>1233</v>
      </c>
      <c r="Q46" s="255" t="s">
        <v>1234</v>
      </c>
      <c r="R46" s="254" t="s">
        <v>1233</v>
      </c>
      <c r="S46" s="255" t="s">
        <v>1234</v>
      </c>
      <c r="T46" s="254" t="s">
        <v>1233</v>
      </c>
      <c r="U46" s="255" t="s">
        <v>1234</v>
      </c>
      <c r="V46" s="254" t="s">
        <v>1233</v>
      </c>
      <c r="W46" s="255" t="s">
        <v>1234</v>
      </c>
      <c r="X46" s="254" t="s">
        <v>1233</v>
      </c>
      <c r="Y46" s="255"/>
      <c r="Z46" s="254" t="s">
        <v>1233</v>
      </c>
      <c r="AA46" s="255"/>
      <c r="AB46" s="254" t="s">
        <v>1233</v>
      </c>
      <c r="AC46" s="255"/>
      <c r="AD46" s="254" t="s">
        <v>1233</v>
      </c>
      <c r="AE46" s="255"/>
      <c r="AF46" s="253"/>
    </row>
    <row r="47" spans="1:32" ht="27.6">
      <c r="A47" s="687"/>
      <c r="B47" s="687"/>
      <c r="C47" s="693"/>
      <c r="D47" s="689" t="s">
        <v>1299</v>
      </c>
      <c r="E47" s="248" t="s">
        <v>1300</v>
      </c>
      <c r="F47" s="249" t="s">
        <v>1240</v>
      </c>
      <c r="G47" s="250" t="s">
        <v>1241</v>
      </c>
      <c r="H47" s="254"/>
      <c r="I47" s="255"/>
      <c r="J47" s="254"/>
      <c r="K47" s="255"/>
      <c r="L47" s="254"/>
      <c r="M47" s="255"/>
      <c r="N47" s="254" t="s">
        <v>1301</v>
      </c>
      <c r="O47" s="255"/>
      <c r="P47" s="254" t="s">
        <v>1233</v>
      </c>
      <c r="Q47" s="255" t="s">
        <v>1234</v>
      </c>
      <c r="R47" s="254"/>
      <c r="S47" s="255"/>
      <c r="T47" s="254"/>
      <c r="U47" s="255"/>
      <c r="V47" s="254"/>
      <c r="W47" s="255"/>
      <c r="X47" s="254"/>
      <c r="Y47" s="255"/>
      <c r="Z47" s="254"/>
      <c r="AA47" s="255"/>
      <c r="AB47" s="254"/>
      <c r="AC47" s="255"/>
      <c r="AD47" s="254"/>
      <c r="AE47" s="255"/>
      <c r="AF47" s="253"/>
    </row>
    <row r="48" spans="1:32" ht="27.6">
      <c r="A48" s="687"/>
      <c r="B48" s="687"/>
      <c r="C48" s="693"/>
      <c r="D48" s="691"/>
      <c r="E48" s="263" t="s">
        <v>1302</v>
      </c>
      <c r="F48" s="249" t="s">
        <v>1240</v>
      </c>
      <c r="G48" s="250" t="s">
        <v>1241</v>
      </c>
      <c r="H48" s="254"/>
      <c r="I48" s="255"/>
      <c r="J48" s="254"/>
      <c r="K48" s="255"/>
      <c r="L48" s="254"/>
      <c r="M48" s="255"/>
      <c r="N48" s="254"/>
      <c r="O48" s="255"/>
      <c r="P48" s="254"/>
      <c r="Q48" s="255"/>
      <c r="R48" s="255" t="s">
        <v>1233</v>
      </c>
      <c r="S48" s="254" t="s">
        <v>1234</v>
      </c>
      <c r="T48" s="254"/>
      <c r="U48" s="255"/>
      <c r="V48" s="254"/>
      <c r="W48" s="255"/>
      <c r="X48" s="254"/>
      <c r="Y48" s="255"/>
      <c r="Z48" s="254"/>
      <c r="AA48" s="255"/>
      <c r="AB48" s="254"/>
      <c r="AC48" s="255"/>
      <c r="AD48" s="254"/>
      <c r="AE48" s="255"/>
      <c r="AF48" s="253"/>
    </row>
    <row r="49" spans="1:32" ht="27.6">
      <c r="A49" s="687"/>
      <c r="B49" s="687"/>
      <c r="C49" s="693"/>
      <c r="D49" s="691"/>
      <c r="E49" s="248" t="s">
        <v>1303</v>
      </c>
      <c r="F49" s="249" t="s">
        <v>1240</v>
      </c>
      <c r="G49" s="250" t="s">
        <v>1241</v>
      </c>
      <c r="H49" s="254"/>
      <c r="I49" s="255"/>
      <c r="J49" s="254"/>
      <c r="K49" s="255"/>
      <c r="L49" s="254"/>
      <c r="M49" s="255"/>
      <c r="N49" s="254"/>
      <c r="O49" s="255"/>
      <c r="P49" s="254"/>
      <c r="Q49" s="255"/>
      <c r="R49" s="254"/>
      <c r="S49" s="255"/>
      <c r="T49" s="254"/>
      <c r="U49" s="255"/>
      <c r="V49" s="254"/>
      <c r="W49" s="255"/>
      <c r="X49" s="254"/>
      <c r="Y49" s="255"/>
      <c r="Z49" s="254" t="s">
        <v>1233</v>
      </c>
      <c r="AA49" s="255"/>
      <c r="AB49" s="254"/>
      <c r="AC49" s="255"/>
      <c r="AD49" s="254"/>
      <c r="AE49" s="255"/>
      <c r="AF49" s="253"/>
    </row>
    <row r="50" spans="1:32" ht="27.6">
      <c r="A50" s="687"/>
      <c r="B50" s="687"/>
      <c r="C50" s="693"/>
      <c r="D50" s="378" t="s">
        <v>1304</v>
      </c>
      <c r="E50" s="259" t="s">
        <v>1305</v>
      </c>
      <c r="F50" s="249" t="s">
        <v>1240</v>
      </c>
      <c r="G50" s="250" t="s">
        <v>1241</v>
      </c>
      <c r="H50" s="254"/>
      <c r="I50" s="255"/>
      <c r="J50" s="254"/>
      <c r="K50" s="255"/>
      <c r="L50" s="254"/>
      <c r="M50" s="255"/>
      <c r="N50" s="254"/>
      <c r="O50" s="255"/>
      <c r="P50" s="254"/>
      <c r="Q50" s="255"/>
      <c r="R50" s="254"/>
      <c r="S50" s="255"/>
      <c r="T50" s="254"/>
      <c r="U50" s="255"/>
      <c r="V50" s="254" t="s">
        <v>1233</v>
      </c>
      <c r="W50" s="255" t="s">
        <v>1234</v>
      </c>
      <c r="X50" s="254"/>
      <c r="Y50" s="255"/>
      <c r="Z50" s="254"/>
      <c r="AA50" s="255"/>
      <c r="AB50" s="254"/>
      <c r="AC50" s="255"/>
      <c r="AD50" s="254"/>
      <c r="AE50" s="255"/>
      <c r="AF50" s="253"/>
    </row>
    <row r="51" spans="1:32" ht="27.6">
      <c r="A51" s="687"/>
      <c r="B51" s="687"/>
      <c r="C51" s="693"/>
      <c r="D51" s="704" t="s">
        <v>1306</v>
      </c>
      <c r="E51" s="258" t="s">
        <v>1307</v>
      </c>
      <c r="F51" s="249" t="s">
        <v>1240</v>
      </c>
      <c r="G51" s="250" t="s">
        <v>1241</v>
      </c>
      <c r="H51" s="254"/>
      <c r="I51" s="255"/>
      <c r="J51" s="254" t="s">
        <v>1233</v>
      </c>
      <c r="K51" s="255" t="s">
        <v>1234</v>
      </c>
      <c r="L51" s="254" t="s">
        <v>1233</v>
      </c>
      <c r="M51" s="255" t="s">
        <v>1234</v>
      </c>
      <c r="N51" s="254"/>
      <c r="O51" s="255"/>
      <c r="P51" s="254"/>
      <c r="Q51" s="255"/>
      <c r="R51" s="254"/>
      <c r="S51" s="255"/>
      <c r="T51" s="254"/>
      <c r="U51" s="255"/>
      <c r="V51" s="254"/>
      <c r="W51" s="255"/>
      <c r="X51" s="254"/>
      <c r="Y51" s="255"/>
      <c r="Z51" s="254"/>
      <c r="AA51" s="255"/>
      <c r="AB51" s="254"/>
      <c r="AC51" s="255"/>
      <c r="AD51" s="254"/>
      <c r="AE51" s="255"/>
      <c r="AF51" s="253"/>
    </row>
    <row r="52" spans="1:32" ht="27.6">
      <c r="A52" s="687"/>
      <c r="B52" s="687"/>
      <c r="C52" s="693"/>
      <c r="D52" s="704"/>
      <c r="E52" s="258" t="s">
        <v>1308</v>
      </c>
      <c r="F52" s="249" t="s">
        <v>1240</v>
      </c>
      <c r="G52" s="250" t="s">
        <v>1254</v>
      </c>
      <c r="H52" s="254"/>
      <c r="I52" s="255"/>
      <c r="J52" s="254"/>
      <c r="K52" s="255"/>
      <c r="L52" s="254" t="s">
        <v>1233</v>
      </c>
      <c r="M52" s="255" t="s">
        <v>1234</v>
      </c>
      <c r="N52" s="254"/>
      <c r="O52" s="255"/>
      <c r="P52" s="254"/>
      <c r="Q52" s="255"/>
      <c r="R52" s="254" t="s">
        <v>1233</v>
      </c>
      <c r="S52" s="255" t="s">
        <v>1234</v>
      </c>
      <c r="T52" s="254"/>
      <c r="U52" s="255"/>
      <c r="V52" s="254"/>
      <c r="W52" s="255"/>
      <c r="X52" s="254" t="s">
        <v>1233</v>
      </c>
      <c r="Y52" s="255"/>
      <c r="Z52" s="254"/>
      <c r="AA52" s="255"/>
      <c r="AB52" s="254"/>
      <c r="AC52" s="255"/>
      <c r="AD52" s="254" t="s">
        <v>1233</v>
      </c>
      <c r="AE52" s="255"/>
      <c r="AF52" s="253"/>
    </row>
    <row r="53" spans="1:32" ht="27.6">
      <c r="A53" s="687"/>
      <c r="B53" s="687"/>
      <c r="C53" s="693"/>
      <c r="D53" s="704"/>
      <c r="E53" s="258" t="s">
        <v>1309</v>
      </c>
      <c r="F53" s="249" t="s">
        <v>1240</v>
      </c>
      <c r="G53" s="250" t="s">
        <v>1249</v>
      </c>
      <c r="H53" s="254" t="s">
        <v>1233</v>
      </c>
      <c r="I53" s="255" t="s">
        <v>1234</v>
      </c>
      <c r="J53" s="254" t="s">
        <v>1233</v>
      </c>
      <c r="K53" s="255" t="s">
        <v>1234</v>
      </c>
      <c r="L53" s="254" t="s">
        <v>1233</v>
      </c>
      <c r="M53" s="255" t="s">
        <v>1234</v>
      </c>
      <c r="N53" s="254" t="s">
        <v>1233</v>
      </c>
      <c r="O53" s="255" t="s">
        <v>1234</v>
      </c>
      <c r="P53" s="254" t="s">
        <v>1233</v>
      </c>
      <c r="Q53" s="255" t="s">
        <v>1234</v>
      </c>
      <c r="R53" s="254" t="s">
        <v>1233</v>
      </c>
      <c r="S53" s="255" t="s">
        <v>1234</v>
      </c>
      <c r="T53" s="254" t="s">
        <v>1233</v>
      </c>
      <c r="U53" s="255" t="s">
        <v>1234</v>
      </c>
      <c r="V53" s="254" t="s">
        <v>1233</v>
      </c>
      <c r="W53" s="255" t="s">
        <v>1234</v>
      </c>
      <c r="X53" s="254" t="s">
        <v>1233</v>
      </c>
      <c r="Y53" s="255"/>
      <c r="Z53" s="254" t="s">
        <v>1233</v>
      </c>
      <c r="AA53" s="255"/>
      <c r="AB53" s="254" t="s">
        <v>1233</v>
      </c>
      <c r="AC53" s="255"/>
      <c r="AD53" s="254" t="s">
        <v>1233</v>
      </c>
      <c r="AE53" s="255"/>
      <c r="AF53" s="253"/>
    </row>
    <row r="54" spans="1:32" ht="27.6">
      <c r="A54" s="687"/>
      <c r="B54" s="687"/>
      <c r="C54" s="693"/>
      <c r="D54" s="704" t="s">
        <v>1310</v>
      </c>
      <c r="E54" s="248" t="s">
        <v>1311</v>
      </c>
      <c r="F54" s="249" t="s">
        <v>1240</v>
      </c>
      <c r="G54" s="250" t="s">
        <v>1249</v>
      </c>
      <c r="H54" s="254" t="s">
        <v>1233</v>
      </c>
      <c r="I54" s="255" t="s">
        <v>1234</v>
      </c>
      <c r="J54" s="254" t="s">
        <v>1233</v>
      </c>
      <c r="K54" s="255" t="s">
        <v>1234</v>
      </c>
      <c r="L54" s="254" t="s">
        <v>1233</v>
      </c>
      <c r="M54" s="255" t="s">
        <v>1234</v>
      </c>
      <c r="N54" s="254" t="s">
        <v>1233</v>
      </c>
      <c r="O54" s="255" t="s">
        <v>1234</v>
      </c>
      <c r="P54" s="254" t="s">
        <v>1233</v>
      </c>
      <c r="Q54" s="255" t="s">
        <v>1234</v>
      </c>
      <c r="R54" s="254" t="s">
        <v>1233</v>
      </c>
      <c r="S54" s="255" t="s">
        <v>1234</v>
      </c>
      <c r="T54" s="254" t="s">
        <v>1233</v>
      </c>
      <c r="U54" s="255" t="s">
        <v>1234</v>
      </c>
      <c r="V54" s="254" t="s">
        <v>1233</v>
      </c>
      <c r="W54" s="255" t="s">
        <v>1234</v>
      </c>
      <c r="X54" s="254" t="s">
        <v>1233</v>
      </c>
      <c r="Y54" s="255"/>
      <c r="Z54" s="254" t="s">
        <v>1233</v>
      </c>
      <c r="AA54" s="255"/>
      <c r="AB54" s="254" t="s">
        <v>1233</v>
      </c>
      <c r="AC54" s="255"/>
      <c r="AD54" s="254" t="s">
        <v>1233</v>
      </c>
      <c r="AE54" s="255"/>
      <c r="AF54" s="253"/>
    </row>
    <row r="55" spans="1:32" ht="27.6">
      <c r="A55" s="687"/>
      <c r="B55" s="687"/>
      <c r="C55" s="693"/>
      <c r="D55" s="704"/>
      <c r="E55" s="248" t="s">
        <v>1312</v>
      </c>
      <c r="F55" s="249" t="s">
        <v>1240</v>
      </c>
      <c r="G55" s="250" t="s">
        <v>1254</v>
      </c>
      <c r="H55" s="254"/>
      <c r="I55" s="255"/>
      <c r="J55" s="254"/>
      <c r="K55" s="255"/>
      <c r="L55" s="254" t="s">
        <v>1233</v>
      </c>
      <c r="M55" s="255" t="s">
        <v>1234</v>
      </c>
      <c r="N55" s="254"/>
      <c r="O55" s="255"/>
      <c r="P55" s="254"/>
      <c r="Q55" s="255"/>
      <c r="R55" s="254" t="s">
        <v>1233</v>
      </c>
      <c r="S55" s="255" t="s">
        <v>1234</v>
      </c>
      <c r="T55" s="254"/>
      <c r="U55" s="255"/>
      <c r="V55" s="254"/>
      <c r="W55" s="255"/>
      <c r="X55" s="254" t="s">
        <v>1233</v>
      </c>
      <c r="Y55" s="255"/>
      <c r="Z55" s="254"/>
      <c r="AA55" s="255"/>
      <c r="AB55" s="254"/>
      <c r="AC55" s="255"/>
      <c r="AD55" s="254" t="s">
        <v>1233</v>
      </c>
      <c r="AE55" s="255"/>
      <c r="AF55" s="253"/>
    </row>
    <row r="56" spans="1:32" ht="27.6">
      <c r="A56" s="687"/>
      <c r="B56" s="687"/>
      <c r="C56" s="693"/>
      <c r="D56" s="704"/>
      <c r="E56" s="259" t="s">
        <v>1313</v>
      </c>
      <c r="F56" s="249" t="s">
        <v>1240</v>
      </c>
      <c r="G56" s="250" t="s">
        <v>1254</v>
      </c>
      <c r="H56" s="254"/>
      <c r="I56" s="255"/>
      <c r="J56" s="254"/>
      <c r="K56" s="255"/>
      <c r="L56" s="254"/>
      <c r="M56" s="255"/>
      <c r="N56" s="254" t="s">
        <v>1233</v>
      </c>
      <c r="O56" s="255" t="s">
        <v>1234</v>
      </c>
      <c r="P56" s="254"/>
      <c r="Q56" s="255"/>
      <c r="R56" s="254"/>
      <c r="S56" s="255"/>
      <c r="T56" s="254" t="s">
        <v>1233</v>
      </c>
      <c r="U56" s="255" t="s">
        <v>1234</v>
      </c>
      <c r="V56" s="254"/>
      <c r="W56" s="255"/>
      <c r="X56" s="254"/>
      <c r="Y56" s="255"/>
      <c r="Z56" s="254" t="s">
        <v>1233</v>
      </c>
      <c r="AA56" s="255"/>
      <c r="AB56" s="254"/>
      <c r="AC56" s="255"/>
      <c r="AD56" s="254"/>
      <c r="AE56" s="255"/>
      <c r="AF56" s="253"/>
    </row>
    <row r="57" spans="1:32" ht="27.6">
      <c r="A57" s="687"/>
      <c r="B57" s="687"/>
      <c r="C57" s="693"/>
      <c r="D57" s="704" t="s">
        <v>1314</v>
      </c>
      <c r="E57" s="248" t="s">
        <v>1315</v>
      </c>
      <c r="F57" s="249" t="s">
        <v>1240</v>
      </c>
      <c r="G57" s="250" t="s">
        <v>1254</v>
      </c>
      <c r="H57" s="254"/>
      <c r="I57" s="255"/>
      <c r="J57" s="254"/>
      <c r="K57" s="255"/>
      <c r="L57" s="254" t="s">
        <v>1233</v>
      </c>
      <c r="M57" s="255" t="s">
        <v>1234</v>
      </c>
      <c r="N57" s="254"/>
      <c r="O57" s="255"/>
      <c r="P57" s="254"/>
      <c r="Q57" s="255"/>
      <c r="R57" s="254" t="s">
        <v>1233</v>
      </c>
      <c r="S57" s="255" t="s">
        <v>1234</v>
      </c>
      <c r="T57" s="254"/>
      <c r="U57" s="255"/>
      <c r="V57" s="254"/>
      <c r="W57" s="255"/>
      <c r="X57" s="254" t="s">
        <v>1233</v>
      </c>
      <c r="Y57" s="255"/>
      <c r="Z57" s="254"/>
      <c r="AA57" s="255"/>
      <c r="AB57" s="254"/>
      <c r="AC57" s="255"/>
      <c r="AD57" s="254" t="s">
        <v>1233</v>
      </c>
      <c r="AE57" s="255"/>
      <c r="AF57" s="253"/>
    </row>
    <row r="58" spans="1:32" ht="27.6">
      <c r="A58" s="687"/>
      <c r="B58" s="687"/>
      <c r="C58" s="693"/>
      <c r="D58" s="704"/>
      <c r="E58" s="248" t="s">
        <v>1316</v>
      </c>
      <c r="F58" s="249" t="s">
        <v>1240</v>
      </c>
      <c r="G58" s="250" t="s">
        <v>1244</v>
      </c>
      <c r="H58" s="254"/>
      <c r="I58" s="255"/>
      <c r="J58" s="254"/>
      <c r="K58" s="255"/>
      <c r="L58" s="254"/>
      <c r="M58" s="255"/>
      <c r="N58" s="254"/>
      <c r="O58" s="255"/>
      <c r="P58" s="254"/>
      <c r="Q58" s="255"/>
      <c r="R58" s="254" t="s">
        <v>1233</v>
      </c>
      <c r="S58" s="255" t="s">
        <v>1234</v>
      </c>
      <c r="T58" s="254"/>
      <c r="U58" s="255"/>
      <c r="V58" s="254"/>
      <c r="W58" s="255"/>
      <c r="X58" s="254"/>
      <c r="Y58" s="255"/>
      <c r="Z58" s="254"/>
      <c r="AA58" s="255"/>
      <c r="AB58" s="254"/>
      <c r="AC58" s="255"/>
      <c r="AD58" s="254" t="s">
        <v>1233</v>
      </c>
      <c r="AE58" s="255"/>
      <c r="AF58" s="253"/>
    </row>
    <row r="59" spans="1:32" ht="27.6">
      <c r="A59" s="686" t="s">
        <v>1317</v>
      </c>
      <c r="B59" s="686" t="s">
        <v>1318</v>
      </c>
      <c r="C59" s="688" t="s">
        <v>1319</v>
      </c>
      <c r="D59" s="704" t="s">
        <v>1320</v>
      </c>
      <c r="E59" s="248" t="s">
        <v>1321</v>
      </c>
      <c r="F59" s="249" t="s">
        <v>1240</v>
      </c>
      <c r="G59" s="250" t="s">
        <v>1241</v>
      </c>
      <c r="H59" s="254"/>
      <c r="I59" s="255"/>
      <c r="J59" s="254"/>
      <c r="K59" s="255"/>
      <c r="L59" s="254"/>
      <c r="M59" s="255"/>
      <c r="N59" s="254"/>
      <c r="O59" s="255"/>
      <c r="P59" s="254"/>
      <c r="Q59" s="255"/>
      <c r="R59" s="254" t="s">
        <v>1233</v>
      </c>
      <c r="S59" s="255" t="s">
        <v>1234</v>
      </c>
      <c r="T59" s="254"/>
      <c r="U59" s="255"/>
      <c r="V59" s="254"/>
      <c r="W59" s="255"/>
      <c r="X59" s="254"/>
      <c r="Y59" s="255"/>
      <c r="Z59" s="254"/>
      <c r="AA59" s="255"/>
      <c r="AB59" s="254"/>
      <c r="AC59" s="255"/>
      <c r="AD59" s="254"/>
      <c r="AE59" s="255"/>
      <c r="AF59" s="253"/>
    </row>
    <row r="60" spans="1:32" ht="27.6">
      <c r="A60" s="687"/>
      <c r="B60" s="687"/>
      <c r="C60" s="688"/>
      <c r="D60" s="704"/>
      <c r="E60" s="248" t="s">
        <v>1322</v>
      </c>
      <c r="F60" s="249" t="s">
        <v>1240</v>
      </c>
      <c r="G60" s="250" t="s">
        <v>1241</v>
      </c>
      <c r="H60" s="254"/>
      <c r="I60" s="255"/>
      <c r="J60" s="254"/>
      <c r="K60" s="255"/>
      <c r="L60" s="254"/>
      <c r="M60" s="255"/>
      <c r="N60" s="254"/>
      <c r="O60" s="255"/>
      <c r="P60" s="254"/>
      <c r="Q60" s="255"/>
      <c r="R60" s="254"/>
      <c r="S60" s="255"/>
      <c r="T60" s="254" t="s">
        <v>1233</v>
      </c>
      <c r="U60" s="255" t="s">
        <v>1234</v>
      </c>
      <c r="V60" s="254" t="s">
        <v>1233</v>
      </c>
      <c r="W60" s="255" t="s">
        <v>1234</v>
      </c>
      <c r="X60" s="254"/>
      <c r="Y60" s="255"/>
      <c r="Z60" s="254"/>
      <c r="AA60" s="255"/>
      <c r="AB60" s="254" t="s">
        <v>1233</v>
      </c>
      <c r="AC60" s="255"/>
      <c r="AD60" s="254"/>
      <c r="AE60" s="255"/>
      <c r="AF60" s="253"/>
    </row>
    <row r="61" spans="1:32" ht="27.6">
      <c r="A61" s="687"/>
      <c r="B61" s="687"/>
      <c r="C61" s="688"/>
      <c r="D61" s="378" t="s">
        <v>1323</v>
      </c>
      <c r="E61" s="256" t="s">
        <v>1324</v>
      </c>
      <c r="F61" s="249" t="s">
        <v>1240</v>
      </c>
      <c r="G61" s="250" t="s">
        <v>1254</v>
      </c>
      <c r="H61" s="254"/>
      <c r="I61" s="255"/>
      <c r="J61" s="254"/>
      <c r="K61" s="255"/>
      <c r="L61" s="254"/>
      <c r="M61" s="255"/>
      <c r="N61" s="254"/>
      <c r="O61" s="255"/>
      <c r="P61" s="254"/>
      <c r="Q61" s="255"/>
      <c r="R61" s="254"/>
      <c r="S61" s="255"/>
      <c r="T61" s="254"/>
      <c r="U61" s="255"/>
      <c r="V61" s="254"/>
      <c r="W61" s="255"/>
      <c r="X61" s="254"/>
      <c r="Y61" s="255"/>
      <c r="Z61" s="254"/>
      <c r="AA61" s="255"/>
      <c r="AB61" s="254"/>
      <c r="AC61" s="255"/>
      <c r="AD61" s="254"/>
      <c r="AE61" s="255"/>
      <c r="AF61" s="253"/>
    </row>
    <row r="62" spans="1:32" ht="41.45">
      <c r="A62" s="687"/>
      <c r="B62" s="687"/>
      <c r="C62" s="688"/>
      <c r="D62" s="378" t="s">
        <v>1325</v>
      </c>
      <c r="E62" s="248" t="s">
        <v>1326</v>
      </c>
      <c r="F62" s="249" t="s">
        <v>1240</v>
      </c>
      <c r="G62" s="250" t="s">
        <v>1244</v>
      </c>
      <c r="H62" s="254"/>
      <c r="I62" s="255"/>
      <c r="J62" s="254"/>
      <c r="K62" s="255"/>
      <c r="L62" s="254"/>
      <c r="M62" s="255"/>
      <c r="N62" s="254"/>
      <c r="O62" s="255"/>
      <c r="P62" s="254" t="s">
        <v>1233</v>
      </c>
      <c r="Q62" s="255" t="s">
        <v>1234</v>
      </c>
      <c r="R62" s="254"/>
      <c r="S62" s="255"/>
      <c r="T62" s="254"/>
      <c r="U62" s="255"/>
      <c r="V62" s="254"/>
      <c r="W62" s="255"/>
      <c r="X62" s="254"/>
      <c r="Y62" s="255"/>
      <c r="Z62" s="254"/>
      <c r="AA62" s="255"/>
      <c r="AB62" s="254" t="s">
        <v>1233</v>
      </c>
      <c r="AC62" s="255"/>
      <c r="AD62" s="254"/>
      <c r="AE62" s="255"/>
      <c r="AF62" s="253"/>
    </row>
    <row r="63" spans="1:32" ht="27.6">
      <c r="A63" s="687"/>
      <c r="B63" s="687"/>
      <c r="C63" s="688"/>
      <c r="D63" s="264" t="s">
        <v>1327</v>
      </c>
      <c r="E63" s="259" t="s">
        <v>1328</v>
      </c>
      <c r="F63" s="249" t="s">
        <v>1240</v>
      </c>
      <c r="G63" s="250" t="s">
        <v>1241</v>
      </c>
      <c r="H63" s="254"/>
      <c r="I63" s="255"/>
      <c r="J63" s="254"/>
      <c r="K63" s="255"/>
      <c r="L63" s="254"/>
      <c r="M63" s="255"/>
      <c r="N63" s="254"/>
      <c r="O63" s="255"/>
      <c r="P63" s="254"/>
      <c r="Q63" s="255"/>
      <c r="R63" s="254"/>
      <c r="S63" s="255"/>
      <c r="T63" s="254" t="s">
        <v>1233</v>
      </c>
      <c r="U63" s="255" t="s">
        <v>1234</v>
      </c>
      <c r="V63" s="254"/>
      <c r="W63" s="255"/>
      <c r="X63" s="254"/>
      <c r="Y63" s="255"/>
      <c r="Z63" s="254"/>
      <c r="AA63" s="255"/>
      <c r="AB63" s="254" t="s">
        <v>1233</v>
      </c>
      <c r="AC63" s="255"/>
      <c r="AD63" s="254"/>
      <c r="AE63" s="255"/>
      <c r="AF63" s="253"/>
    </row>
    <row r="64" spans="1:32" ht="27.6">
      <c r="A64" s="687"/>
      <c r="B64" s="687"/>
      <c r="C64" s="688"/>
      <c r="D64" s="378" t="s">
        <v>1329</v>
      </c>
      <c r="E64" s="259" t="s">
        <v>1330</v>
      </c>
      <c r="F64" s="249" t="s">
        <v>1240</v>
      </c>
      <c r="G64" s="250" t="s">
        <v>1241</v>
      </c>
      <c r="H64" s="254"/>
      <c r="I64" s="255"/>
      <c r="J64" s="254"/>
      <c r="K64" s="255"/>
      <c r="L64" s="254"/>
      <c r="M64" s="255"/>
      <c r="N64" s="254" t="s">
        <v>1233</v>
      </c>
      <c r="O64" s="255" t="s">
        <v>1234</v>
      </c>
      <c r="P64" s="254"/>
      <c r="Q64" s="255"/>
      <c r="R64" s="254"/>
      <c r="S64" s="255"/>
      <c r="T64" s="254"/>
      <c r="U64" s="255"/>
      <c r="V64" s="254"/>
      <c r="W64" s="255"/>
      <c r="X64" s="254"/>
      <c r="Y64" s="255"/>
      <c r="Z64" s="254"/>
      <c r="AA64" s="255"/>
      <c r="AB64" s="254"/>
      <c r="AC64" s="255"/>
      <c r="AD64" s="254"/>
      <c r="AE64" s="255"/>
      <c r="AF64" s="253"/>
    </row>
    <row r="65" spans="1:32" ht="27.6">
      <c r="A65" s="686" t="s">
        <v>1331</v>
      </c>
      <c r="B65" s="686" t="s">
        <v>1332</v>
      </c>
      <c r="C65" s="688" t="s">
        <v>1333</v>
      </c>
      <c r="D65" s="689" t="s">
        <v>1334</v>
      </c>
      <c r="E65" s="248" t="s">
        <v>1335</v>
      </c>
      <c r="F65" s="249" t="s">
        <v>1240</v>
      </c>
      <c r="G65" s="250" t="s">
        <v>1241</v>
      </c>
      <c r="H65" s="254"/>
      <c r="I65" s="255"/>
      <c r="J65" s="254"/>
      <c r="K65" s="255"/>
      <c r="L65" s="254"/>
      <c r="M65" s="255"/>
      <c r="N65" s="254"/>
      <c r="O65" s="255"/>
      <c r="P65" s="254"/>
      <c r="Q65" s="255"/>
      <c r="R65" s="254"/>
      <c r="S65" s="255"/>
      <c r="T65" s="254"/>
      <c r="U65" s="255"/>
      <c r="V65" s="254" t="s">
        <v>1233</v>
      </c>
      <c r="W65" s="255" t="s">
        <v>1234</v>
      </c>
      <c r="X65" s="254" t="s">
        <v>1233</v>
      </c>
      <c r="Y65" s="255"/>
      <c r="Z65" s="254" t="s">
        <v>1233</v>
      </c>
      <c r="AA65" s="255"/>
      <c r="AB65" s="254"/>
      <c r="AC65" s="255"/>
      <c r="AD65" s="254"/>
      <c r="AE65" s="255"/>
      <c r="AF65" s="253"/>
    </row>
    <row r="66" spans="1:32" ht="27.6">
      <c r="A66" s="696"/>
      <c r="B66" s="696"/>
      <c r="C66" s="688"/>
      <c r="D66" s="690"/>
      <c r="E66" s="248" t="s">
        <v>1336</v>
      </c>
      <c r="F66" s="249" t="s">
        <v>1240</v>
      </c>
      <c r="G66" s="250" t="s">
        <v>1241</v>
      </c>
      <c r="H66" s="254"/>
      <c r="I66" s="255"/>
      <c r="J66" s="254"/>
      <c r="K66" s="255"/>
      <c r="L66" s="254"/>
      <c r="M66" s="255"/>
      <c r="N66" s="254"/>
      <c r="O66" s="255"/>
      <c r="P66" s="254"/>
      <c r="Q66" s="255"/>
      <c r="R66" s="254"/>
      <c r="S66" s="255"/>
      <c r="T66" s="254"/>
      <c r="U66" s="255"/>
      <c r="V66" s="254"/>
      <c r="W66" s="255"/>
      <c r="X66" s="254"/>
      <c r="Y66" s="255"/>
      <c r="Z66" s="254" t="s">
        <v>1233</v>
      </c>
      <c r="AA66" s="255"/>
      <c r="AB66" s="254"/>
      <c r="AC66" s="255"/>
      <c r="AD66" s="254"/>
      <c r="AE66" s="255"/>
      <c r="AF66" s="253"/>
    </row>
    <row r="67" spans="1:32" ht="27.6">
      <c r="A67" s="697" t="s">
        <v>1337</v>
      </c>
      <c r="B67" s="700" t="s">
        <v>1338</v>
      </c>
      <c r="C67" s="692" t="s">
        <v>1339</v>
      </c>
      <c r="D67" s="689" t="s">
        <v>1340</v>
      </c>
      <c r="E67" s="248" t="s">
        <v>1341</v>
      </c>
      <c r="F67" s="249" t="s">
        <v>1240</v>
      </c>
      <c r="G67" s="250" t="s">
        <v>1249</v>
      </c>
      <c r="H67" s="254" t="s">
        <v>1233</v>
      </c>
      <c r="I67" s="255" t="s">
        <v>1234</v>
      </c>
      <c r="J67" s="254" t="s">
        <v>1233</v>
      </c>
      <c r="K67" s="255" t="s">
        <v>1234</v>
      </c>
      <c r="L67" s="254" t="s">
        <v>1233</v>
      </c>
      <c r="M67" s="255" t="s">
        <v>1234</v>
      </c>
      <c r="N67" s="254" t="s">
        <v>1233</v>
      </c>
      <c r="O67" s="255" t="s">
        <v>1234</v>
      </c>
      <c r="P67" s="254" t="s">
        <v>1233</v>
      </c>
      <c r="Q67" s="255" t="s">
        <v>1234</v>
      </c>
      <c r="R67" s="254" t="s">
        <v>1233</v>
      </c>
      <c r="S67" s="255" t="s">
        <v>1234</v>
      </c>
      <c r="T67" s="254" t="s">
        <v>1233</v>
      </c>
      <c r="U67" s="255" t="s">
        <v>1234</v>
      </c>
      <c r="V67" s="254" t="s">
        <v>1233</v>
      </c>
      <c r="W67" s="255" t="s">
        <v>1234</v>
      </c>
      <c r="X67" s="254" t="s">
        <v>1233</v>
      </c>
      <c r="Y67" s="255"/>
      <c r="Z67" s="254" t="s">
        <v>1233</v>
      </c>
      <c r="AA67" s="255"/>
      <c r="AB67" s="254" t="s">
        <v>1233</v>
      </c>
      <c r="AC67" s="255"/>
      <c r="AD67" s="254" t="s">
        <v>1233</v>
      </c>
      <c r="AE67" s="255"/>
      <c r="AF67" s="253"/>
    </row>
    <row r="68" spans="1:32" ht="27.6">
      <c r="A68" s="698"/>
      <c r="B68" s="701"/>
      <c r="C68" s="693"/>
      <c r="D68" s="690"/>
      <c r="E68" s="259" t="s">
        <v>1342</v>
      </c>
      <c r="F68" s="249" t="s">
        <v>1240</v>
      </c>
      <c r="G68" s="250" t="s">
        <v>1254</v>
      </c>
      <c r="H68" s="265"/>
      <c r="I68" s="266"/>
      <c r="J68" s="265"/>
      <c r="K68" s="266"/>
      <c r="L68" s="265" t="s">
        <v>1233</v>
      </c>
      <c r="M68" s="266" t="s">
        <v>1234</v>
      </c>
      <c r="N68" s="265"/>
      <c r="O68" s="266"/>
      <c r="P68" s="265"/>
      <c r="Q68" s="266"/>
      <c r="R68" s="265" t="s">
        <v>1233</v>
      </c>
      <c r="S68" s="266" t="s">
        <v>1234</v>
      </c>
      <c r="T68" s="265"/>
      <c r="U68" s="266"/>
      <c r="V68" s="265"/>
      <c r="W68" s="266"/>
      <c r="X68" s="265" t="s">
        <v>1233</v>
      </c>
      <c r="Y68" s="266"/>
      <c r="Z68" s="265"/>
      <c r="AA68" s="266"/>
      <c r="AB68" s="265"/>
      <c r="AC68" s="266"/>
      <c r="AD68" s="265" t="s">
        <v>1233</v>
      </c>
      <c r="AE68" s="266"/>
      <c r="AF68" s="253"/>
    </row>
    <row r="69" spans="1:32" ht="27.6">
      <c r="A69" s="698"/>
      <c r="B69" s="701"/>
      <c r="C69" s="693"/>
      <c r="D69" s="378" t="s">
        <v>1343</v>
      </c>
      <c r="E69" s="248" t="s">
        <v>1344</v>
      </c>
      <c r="F69" s="249" t="s">
        <v>1240</v>
      </c>
      <c r="G69" s="250" t="s">
        <v>1241</v>
      </c>
      <c r="H69" s="254"/>
      <c r="I69" s="255"/>
      <c r="J69" s="254" t="s">
        <v>1233</v>
      </c>
      <c r="K69" s="255" t="s">
        <v>1234</v>
      </c>
      <c r="L69" s="254"/>
      <c r="M69" s="255"/>
      <c r="N69" s="254"/>
      <c r="O69" s="255"/>
      <c r="P69" s="254"/>
      <c r="Q69" s="255"/>
      <c r="R69" s="254"/>
      <c r="S69" s="255"/>
      <c r="T69" s="254"/>
      <c r="U69" s="255"/>
      <c r="V69" s="254"/>
      <c r="W69" s="255"/>
      <c r="X69" s="254"/>
      <c r="Y69" s="255"/>
      <c r="Z69" s="254"/>
      <c r="AA69" s="255"/>
      <c r="AB69" s="254"/>
      <c r="AC69" s="255"/>
      <c r="AD69" s="254"/>
      <c r="AE69" s="255"/>
      <c r="AF69" s="253"/>
    </row>
    <row r="70" spans="1:32" ht="27.6">
      <c r="A70" s="699"/>
      <c r="B70" s="702"/>
      <c r="C70" s="703"/>
      <c r="D70" s="378" t="s">
        <v>1345</v>
      </c>
      <c r="E70" s="248" t="s">
        <v>1346</v>
      </c>
      <c r="F70" s="249" t="s">
        <v>1240</v>
      </c>
      <c r="G70" s="250" t="s">
        <v>1241</v>
      </c>
      <c r="H70" s="254"/>
      <c r="I70" s="255"/>
      <c r="J70" s="254"/>
      <c r="K70" s="255"/>
      <c r="L70" s="254"/>
      <c r="M70" s="255"/>
      <c r="N70" s="254"/>
      <c r="O70" s="255"/>
      <c r="P70" s="254"/>
      <c r="Q70" s="255"/>
      <c r="R70" s="254"/>
      <c r="S70" s="255"/>
      <c r="T70" s="254"/>
      <c r="U70" s="255"/>
      <c r="V70" s="254"/>
      <c r="W70" s="255"/>
      <c r="X70" s="254"/>
      <c r="Y70" s="255"/>
      <c r="Z70" s="254"/>
      <c r="AA70" s="255"/>
      <c r="AB70" s="254" t="s">
        <v>1233</v>
      </c>
      <c r="AC70" s="255"/>
      <c r="AD70" s="254"/>
      <c r="AE70" s="255"/>
      <c r="AF70" s="253"/>
    </row>
    <row r="71" spans="1:32" ht="114" thickBot="1">
      <c r="A71" s="267" t="s">
        <v>1337</v>
      </c>
      <c r="B71" s="268" t="s">
        <v>1347</v>
      </c>
      <c r="C71" s="269" t="s">
        <v>1348</v>
      </c>
      <c r="D71" s="378" t="s">
        <v>1349</v>
      </c>
      <c r="E71" s="248" t="s">
        <v>1350</v>
      </c>
      <c r="F71" s="249" t="s">
        <v>1240</v>
      </c>
      <c r="G71" s="250" t="s">
        <v>1254</v>
      </c>
      <c r="H71" s="270"/>
      <c r="I71" s="271"/>
      <c r="J71" s="270"/>
      <c r="K71" s="271"/>
      <c r="L71" s="270" t="s">
        <v>1233</v>
      </c>
      <c r="M71" s="271" t="s">
        <v>1234</v>
      </c>
      <c r="N71" s="270"/>
      <c r="O71" s="271"/>
      <c r="P71" s="270"/>
      <c r="Q71" s="271"/>
      <c r="R71" s="270" t="s">
        <v>1233</v>
      </c>
      <c r="S71" s="271" t="s">
        <v>1234</v>
      </c>
      <c r="T71" s="270"/>
      <c r="U71" s="271"/>
      <c r="V71" s="270"/>
      <c r="W71" s="271"/>
      <c r="X71" s="270" t="s">
        <v>1233</v>
      </c>
      <c r="Y71" s="271"/>
      <c r="Z71" s="270"/>
      <c r="AA71" s="271"/>
      <c r="AB71" s="270"/>
      <c r="AC71" s="271"/>
      <c r="AD71" s="270" t="s">
        <v>1233</v>
      </c>
      <c r="AE71" s="271"/>
      <c r="AF71" s="253"/>
    </row>
    <row r="72" spans="1:32" ht="17.45">
      <c r="A72" s="707" t="s">
        <v>1301</v>
      </c>
      <c r="B72" s="707"/>
      <c r="C72" s="707"/>
      <c r="D72" s="707"/>
      <c r="E72" s="707"/>
      <c r="F72" s="707"/>
      <c r="G72" s="707"/>
      <c r="H72" s="708"/>
      <c r="I72" s="708"/>
      <c r="J72" s="707"/>
      <c r="K72" s="707"/>
      <c r="L72" s="707"/>
      <c r="M72" s="707"/>
      <c r="N72" s="707"/>
      <c r="O72" s="707"/>
      <c r="P72" s="707"/>
      <c r="Q72" s="707"/>
      <c r="R72" s="707"/>
      <c r="S72" s="707"/>
      <c r="T72" s="707"/>
      <c r="U72" s="707"/>
      <c r="V72" s="707"/>
      <c r="W72" s="707"/>
      <c r="X72" s="707"/>
      <c r="Y72" s="707"/>
      <c r="Z72" s="707"/>
      <c r="AA72" s="707"/>
      <c r="AB72" s="707"/>
      <c r="AC72" s="707"/>
      <c r="AD72" s="707"/>
      <c r="AE72" s="707"/>
      <c r="AF72" s="707"/>
    </row>
    <row r="73" spans="1:32">
      <c r="A73" s="709" t="s">
        <v>1351</v>
      </c>
      <c r="B73" s="710"/>
      <c r="C73" s="711"/>
      <c r="D73" s="711"/>
      <c r="E73" s="712" t="s">
        <v>1352</v>
      </c>
      <c r="F73" s="713"/>
      <c r="G73" s="714"/>
      <c r="H73" s="705">
        <f>COUNTIF(H15:H71,"P")</f>
        <v>6</v>
      </c>
      <c r="I73" s="705"/>
      <c r="J73" s="705">
        <f>COUNTIF(J15:J71,"P")</f>
        <v>10</v>
      </c>
      <c r="K73" s="705"/>
      <c r="L73" s="705">
        <f>COUNTIF(L15:L71,"P")</f>
        <v>17</v>
      </c>
      <c r="M73" s="705"/>
      <c r="N73" s="705">
        <f>COUNTIF(N15:N71,"P")</f>
        <v>11</v>
      </c>
      <c r="O73" s="705"/>
      <c r="P73" s="705">
        <f>COUNTIF(P15:P71,"P")</f>
        <v>12</v>
      </c>
      <c r="Q73" s="705"/>
      <c r="R73" s="705">
        <f>COUNTIF(R15:R71,"P")</f>
        <v>21</v>
      </c>
      <c r="S73" s="705"/>
      <c r="T73" s="705">
        <f>COUNTIF(T15:T71,"P")</f>
        <v>15</v>
      </c>
      <c r="U73" s="705"/>
      <c r="V73" s="705">
        <f>COUNTIF(V15:V71,"P")</f>
        <v>14</v>
      </c>
      <c r="W73" s="705"/>
      <c r="X73" s="705">
        <f>COUNTIF(X15:X71,"P")</f>
        <v>21</v>
      </c>
      <c r="Y73" s="705"/>
      <c r="Z73" s="705">
        <f>COUNTIF(Z15:Z71,"P")</f>
        <v>14</v>
      </c>
      <c r="AA73" s="705"/>
      <c r="AB73" s="705">
        <f>COUNTIF(AB15:AB71,"P")</f>
        <v>16</v>
      </c>
      <c r="AC73" s="705"/>
      <c r="AD73" s="705">
        <f>COUNTIF(AD15:AD71,"P")</f>
        <v>19</v>
      </c>
      <c r="AE73" s="705"/>
      <c r="AF73" s="706"/>
    </row>
    <row r="74" spans="1:32">
      <c r="A74" s="709"/>
      <c r="B74" s="710"/>
      <c r="C74" s="711"/>
      <c r="D74" s="711"/>
      <c r="E74" s="712" t="s">
        <v>1353</v>
      </c>
      <c r="F74" s="713"/>
      <c r="G74" s="714"/>
      <c r="H74" s="705">
        <f>(COUNTIF(I15:I71,"E")+COUNTIF(H15:H71,"R"))-COUNTIF(I35:I71,"C")</f>
        <v>6</v>
      </c>
      <c r="I74" s="705"/>
      <c r="J74" s="705">
        <f>(COUNTIF(K15:K71,"E")+COUNTIF(J15:J71,"R"))-COUNTIF(K35:K71,"C")</f>
        <v>10</v>
      </c>
      <c r="K74" s="705"/>
      <c r="L74" s="705">
        <f>(COUNTIF(M15:M71,"E")+COUNTIF(L15:L71,"R"))-COUNTIF(M35:M71,"C")</f>
        <v>17</v>
      </c>
      <c r="M74" s="705"/>
      <c r="N74" s="705">
        <f>(COUNTIF(O15:O71,"E")+COUNTIF(N15:N71,"R"))-COUNTIF(O35:O71,"C")</f>
        <v>11</v>
      </c>
      <c r="O74" s="705"/>
      <c r="P74" s="705">
        <f>(COUNTIF(Q15:Q71,"E")+COUNTIF(P15:P71,"R"))-COUNTIF(Q35:Q71,"C")</f>
        <v>12</v>
      </c>
      <c r="Q74" s="705"/>
      <c r="R74" s="705">
        <f>(COUNTIF(S15:S71,"E")+COUNTIF(R15:R71,"R"))-COUNTIF(S35:S71,"C")</f>
        <v>21</v>
      </c>
      <c r="S74" s="705"/>
      <c r="T74" s="705">
        <f>(COUNTIF(U15:U71,"E")+COUNTIF(T15:T71,"R"))-COUNTIF(U35:U71,"C")</f>
        <v>15</v>
      </c>
      <c r="U74" s="705"/>
      <c r="V74" s="705">
        <f>(COUNTIF(W15:W71,"E")+COUNTIF(V15:V71,"R"))-COUNTIF(W35:W71,"C")</f>
        <v>14</v>
      </c>
      <c r="W74" s="705"/>
      <c r="X74" s="705">
        <f>(COUNTIF(Y15:Y71,"E")+COUNTIF(X15:X71,"R"))-COUNTIF(Y35:Y71,"C")</f>
        <v>0</v>
      </c>
      <c r="Y74" s="705"/>
      <c r="Z74" s="705">
        <f>(COUNTIF(AA15:AA71,"E")+COUNTIF(Z15:Z71,"R"))-COUNTIF(AA35:AA71,"C")</f>
        <v>0</v>
      </c>
      <c r="AA74" s="705"/>
      <c r="AB74" s="705">
        <f>(COUNTIF(AC15:AC71,"E")+COUNTIF(AB15:AB71,"R"))-COUNTIF(AC35:AC71,"C")</f>
        <v>0</v>
      </c>
      <c r="AC74" s="705"/>
      <c r="AD74" s="705">
        <f>(COUNTIF(AE15:AE71,"E")+COUNTIF(AD15:AD71,"R"))-COUNTIF(AE35:AE71,"C")</f>
        <v>0</v>
      </c>
      <c r="AE74" s="705"/>
      <c r="AF74" s="706"/>
    </row>
    <row r="75" spans="1:32">
      <c r="A75" s="709"/>
      <c r="B75" s="710"/>
      <c r="C75" s="711"/>
      <c r="D75" s="711"/>
      <c r="E75" s="739" t="s">
        <v>1354</v>
      </c>
      <c r="F75" s="740"/>
      <c r="G75" s="710"/>
      <c r="H75" s="741">
        <f>+SUM(H74:M74)/SUM(H73:M73)</f>
        <v>1</v>
      </c>
      <c r="I75" s="741"/>
      <c r="J75" s="741"/>
      <c r="K75" s="741"/>
      <c r="L75" s="741"/>
      <c r="M75" s="741"/>
      <c r="N75" s="741">
        <f>+SUM(N74:S74)/SUM(N73:S73)</f>
        <v>1</v>
      </c>
      <c r="O75" s="741"/>
      <c r="P75" s="741"/>
      <c r="Q75" s="741"/>
      <c r="R75" s="741"/>
      <c r="S75" s="741"/>
      <c r="T75" s="741">
        <f>+SUM(T74:Y74)/SUM(T73:Y73)</f>
        <v>0.57999999999999996</v>
      </c>
      <c r="U75" s="741"/>
      <c r="V75" s="741"/>
      <c r="W75" s="741"/>
      <c r="X75" s="741"/>
      <c r="Y75" s="741"/>
      <c r="Z75" s="741">
        <f>+SUM(Z74:AE74)/SUM(Z73:AE73)</f>
        <v>0</v>
      </c>
      <c r="AA75" s="741"/>
      <c r="AB75" s="741"/>
      <c r="AC75" s="741"/>
      <c r="AD75" s="741"/>
      <c r="AE75" s="741"/>
      <c r="AF75" s="706"/>
    </row>
    <row r="76" spans="1:32" ht="17.45">
      <c r="A76" s="715" t="s">
        <v>1355</v>
      </c>
      <c r="B76" s="716"/>
      <c r="C76" s="708"/>
      <c r="D76" s="708"/>
      <c r="E76" s="708"/>
      <c r="F76" s="708"/>
      <c r="G76" s="708"/>
      <c r="H76" s="708"/>
      <c r="I76" s="708"/>
      <c r="J76" s="708"/>
      <c r="K76" s="708"/>
      <c r="L76" s="708"/>
      <c r="M76" s="708"/>
      <c r="N76" s="708"/>
      <c r="O76" s="708"/>
      <c r="P76" s="708"/>
      <c r="Q76" s="708"/>
      <c r="R76" s="708"/>
      <c r="S76" s="708"/>
      <c r="T76" s="708"/>
      <c r="U76" s="708"/>
      <c r="V76" s="708"/>
      <c r="W76" s="708"/>
      <c r="X76" s="708"/>
      <c r="Y76" s="708"/>
      <c r="Z76" s="708"/>
      <c r="AA76" s="708"/>
      <c r="AB76" s="708"/>
      <c r="AC76" s="708"/>
      <c r="AD76" s="708"/>
      <c r="AE76" s="708"/>
      <c r="AF76" s="717"/>
    </row>
    <row r="77" spans="1:32">
      <c r="A77" s="272"/>
      <c r="B77" s="273"/>
      <c r="C77" s="273"/>
      <c r="D77" s="736" t="s">
        <v>1356</v>
      </c>
      <c r="E77" s="736"/>
      <c r="F77" s="736" t="s">
        <v>1357</v>
      </c>
      <c r="G77" s="737"/>
      <c r="H77" s="738" t="s">
        <v>1358</v>
      </c>
      <c r="I77" s="738"/>
      <c r="J77" s="738"/>
      <c r="K77" s="738"/>
      <c r="L77" s="738"/>
      <c r="M77" s="738"/>
      <c r="N77" s="738"/>
      <c r="O77" s="738"/>
      <c r="P77" s="738"/>
      <c r="Q77" s="738"/>
      <c r="R77" s="738"/>
      <c r="S77" s="738"/>
      <c r="T77" s="738"/>
      <c r="U77" s="738"/>
      <c r="V77" s="738"/>
      <c r="W77" s="738"/>
      <c r="X77" s="738"/>
      <c r="Y77" s="738"/>
      <c r="Z77" s="738"/>
      <c r="AA77" s="738"/>
      <c r="AB77" s="738"/>
      <c r="AC77" s="738"/>
      <c r="AD77" s="738"/>
      <c r="AE77" s="738"/>
      <c r="AF77" s="376" t="s">
        <v>3</v>
      </c>
    </row>
    <row r="78" spans="1:32" ht="17.45">
      <c r="A78" s="727" t="s">
        <v>1359</v>
      </c>
      <c r="B78" s="728"/>
      <c r="C78" s="729"/>
      <c r="D78" s="730" t="s">
        <v>1360</v>
      </c>
      <c r="E78" s="731"/>
      <c r="F78" s="733" t="s">
        <v>1361</v>
      </c>
      <c r="G78" s="734"/>
      <c r="H78" s="732"/>
      <c r="I78" s="732"/>
      <c r="J78" s="732"/>
      <c r="K78" s="732"/>
      <c r="L78" s="732"/>
      <c r="M78" s="732"/>
      <c r="N78" s="732"/>
      <c r="O78" s="732"/>
      <c r="P78" s="732"/>
      <c r="Q78" s="732"/>
      <c r="R78" s="732"/>
      <c r="S78" s="732"/>
      <c r="T78" s="732"/>
      <c r="U78" s="732"/>
      <c r="V78" s="732"/>
      <c r="W78" s="732"/>
      <c r="X78" s="732"/>
      <c r="Y78" s="732"/>
      <c r="Z78" s="732"/>
      <c r="AA78" s="732"/>
      <c r="AB78" s="732"/>
      <c r="AC78" s="732"/>
      <c r="AD78" s="732"/>
      <c r="AE78" s="732"/>
      <c r="AF78" s="274">
        <v>44573</v>
      </c>
    </row>
    <row r="79" spans="1:32" ht="17.45">
      <c r="A79" s="727" t="s">
        <v>1362</v>
      </c>
      <c r="B79" s="728"/>
      <c r="C79" s="729"/>
      <c r="D79" s="730" t="s">
        <v>1363</v>
      </c>
      <c r="E79" s="731"/>
      <c r="F79" s="730" t="s">
        <v>1364</v>
      </c>
      <c r="G79" s="731"/>
      <c r="H79" s="732"/>
      <c r="I79" s="732"/>
      <c r="J79" s="732"/>
      <c r="K79" s="732"/>
      <c r="L79" s="732"/>
      <c r="M79" s="732"/>
      <c r="N79" s="732"/>
      <c r="O79" s="732"/>
      <c r="P79" s="732"/>
      <c r="Q79" s="732"/>
      <c r="R79" s="732"/>
      <c r="S79" s="732"/>
      <c r="T79" s="732"/>
      <c r="U79" s="732"/>
      <c r="V79" s="732"/>
      <c r="W79" s="732"/>
      <c r="X79" s="732"/>
      <c r="Y79" s="732"/>
      <c r="Z79" s="732"/>
      <c r="AA79" s="732"/>
      <c r="AB79" s="732"/>
      <c r="AC79" s="732"/>
      <c r="AD79" s="732"/>
      <c r="AE79" s="732"/>
      <c r="AF79" s="274">
        <v>44576</v>
      </c>
    </row>
    <row r="80" spans="1:32" ht="17.45">
      <c r="A80" s="727" t="s">
        <v>1365</v>
      </c>
      <c r="B80" s="728"/>
      <c r="C80" s="729"/>
      <c r="D80" s="730"/>
      <c r="E80" s="731"/>
      <c r="F80" s="733" t="s">
        <v>1366</v>
      </c>
      <c r="G80" s="734"/>
      <c r="H80" s="735"/>
      <c r="I80" s="735"/>
      <c r="J80" s="735"/>
      <c r="K80" s="735"/>
      <c r="L80" s="735"/>
      <c r="M80" s="735"/>
      <c r="N80" s="735"/>
      <c r="O80" s="735"/>
      <c r="P80" s="735"/>
      <c r="Q80" s="735"/>
      <c r="R80" s="735"/>
      <c r="S80" s="735"/>
      <c r="T80" s="735"/>
      <c r="U80" s="735"/>
      <c r="V80" s="735"/>
      <c r="W80" s="735"/>
      <c r="X80" s="735"/>
      <c r="Y80" s="735"/>
      <c r="Z80" s="735"/>
      <c r="AA80" s="735"/>
      <c r="AB80" s="735"/>
      <c r="AC80" s="735"/>
      <c r="AD80" s="735"/>
      <c r="AE80" s="735"/>
      <c r="AF80" s="274">
        <v>44576</v>
      </c>
    </row>
    <row r="81" spans="1:32" ht="22.9" thickBot="1">
      <c r="A81" s="718" t="s">
        <v>1367</v>
      </c>
      <c r="B81" s="719"/>
      <c r="C81" s="719"/>
      <c r="D81" s="719"/>
      <c r="E81" s="719"/>
      <c r="F81" s="719"/>
      <c r="G81" s="719"/>
      <c r="H81" s="719"/>
      <c r="I81" s="719"/>
      <c r="J81" s="719"/>
      <c r="K81" s="719"/>
      <c r="L81" s="719"/>
      <c r="M81" s="719"/>
      <c r="N81" s="719"/>
      <c r="O81" s="719"/>
      <c r="P81" s="719"/>
      <c r="Q81" s="719"/>
      <c r="R81" s="719"/>
      <c r="S81" s="719"/>
      <c r="T81" s="719"/>
      <c r="U81" s="719"/>
      <c r="V81" s="719"/>
      <c r="W81" s="719"/>
      <c r="X81" s="719"/>
      <c r="Y81" s="719"/>
      <c r="Z81" s="719"/>
      <c r="AA81" s="719"/>
      <c r="AB81" s="719"/>
      <c r="AC81" s="719"/>
      <c r="AD81" s="719"/>
      <c r="AE81" s="719"/>
      <c r="AF81" s="720"/>
    </row>
  </sheetData>
  <mergeCells count="125">
    <mergeCell ref="A81:AF81"/>
    <mergeCell ref="A1:D4"/>
    <mergeCell ref="E1:E4"/>
    <mergeCell ref="F1:P4"/>
    <mergeCell ref="A79:C79"/>
    <mergeCell ref="D79:E79"/>
    <mergeCell ref="F79:G79"/>
    <mergeCell ref="H79:AE79"/>
    <mergeCell ref="A80:C80"/>
    <mergeCell ref="D80:E80"/>
    <mergeCell ref="F80:G80"/>
    <mergeCell ref="H80:AE80"/>
    <mergeCell ref="D77:E77"/>
    <mergeCell ref="F77:G77"/>
    <mergeCell ref="H77:AE77"/>
    <mergeCell ref="A78:C78"/>
    <mergeCell ref="D78:E78"/>
    <mergeCell ref="F78:G78"/>
    <mergeCell ref="H78:AE78"/>
    <mergeCell ref="E75:G75"/>
    <mergeCell ref="H75:M75"/>
    <mergeCell ref="N75:S75"/>
    <mergeCell ref="T75:Y75"/>
    <mergeCell ref="Z75:AE75"/>
    <mergeCell ref="A76:AF76"/>
    <mergeCell ref="R74:S74"/>
    <mergeCell ref="T74:U74"/>
    <mergeCell ref="V74:W74"/>
    <mergeCell ref="X74:Y74"/>
    <mergeCell ref="Z74:AA74"/>
    <mergeCell ref="AB74:AC74"/>
    <mergeCell ref="E74:G74"/>
    <mergeCell ref="H74:I74"/>
    <mergeCell ref="J74:K74"/>
    <mergeCell ref="L74:M74"/>
    <mergeCell ref="N74:O74"/>
    <mergeCell ref="P74:Q74"/>
    <mergeCell ref="V73:W73"/>
    <mergeCell ref="X73:Y73"/>
    <mergeCell ref="Z73:AA73"/>
    <mergeCell ref="AB73:AC73"/>
    <mergeCell ref="AD73:AE73"/>
    <mergeCell ref="AF73:AF75"/>
    <mergeCell ref="AD74:AE74"/>
    <mergeCell ref="A72:AF72"/>
    <mergeCell ref="A73:D75"/>
    <mergeCell ref="E73:G73"/>
    <mergeCell ref="H73:I73"/>
    <mergeCell ref="J73:K73"/>
    <mergeCell ref="L73:M73"/>
    <mergeCell ref="N73:O73"/>
    <mergeCell ref="P73:Q73"/>
    <mergeCell ref="R73:S73"/>
    <mergeCell ref="T73:U73"/>
    <mergeCell ref="A65:A66"/>
    <mergeCell ref="B65:B66"/>
    <mergeCell ref="C65:C66"/>
    <mergeCell ref="D65:D66"/>
    <mergeCell ref="A67:A70"/>
    <mergeCell ref="B67:B70"/>
    <mergeCell ref="C67:C70"/>
    <mergeCell ref="D67:D68"/>
    <mergeCell ref="D44:D45"/>
    <mergeCell ref="D47:D49"/>
    <mergeCell ref="D51:D53"/>
    <mergeCell ref="D54:D56"/>
    <mergeCell ref="D57:D58"/>
    <mergeCell ref="A59:A64"/>
    <mergeCell ref="B59:B64"/>
    <mergeCell ref="C59:C64"/>
    <mergeCell ref="D59:D60"/>
    <mergeCell ref="A23:A34"/>
    <mergeCell ref="B23:B34"/>
    <mergeCell ref="C23:C34"/>
    <mergeCell ref="D27:D28"/>
    <mergeCell ref="D29:D33"/>
    <mergeCell ref="A35:A58"/>
    <mergeCell ref="B35:B58"/>
    <mergeCell ref="C35:C58"/>
    <mergeCell ref="D35:D40"/>
    <mergeCell ref="D41:D43"/>
    <mergeCell ref="A15:A22"/>
    <mergeCell ref="B15:B22"/>
    <mergeCell ref="C15:C22"/>
    <mergeCell ref="D18:D19"/>
    <mergeCell ref="D21:D22"/>
    <mergeCell ref="R13:S13"/>
    <mergeCell ref="T13:U13"/>
    <mergeCell ref="V13:W13"/>
    <mergeCell ref="X13:Y13"/>
    <mergeCell ref="A8:AF8"/>
    <mergeCell ref="A9:AF9"/>
    <mergeCell ref="A11:AF11"/>
    <mergeCell ref="A12:A14"/>
    <mergeCell ref="B12:B14"/>
    <mergeCell ref="C12:C14"/>
    <mergeCell ref="D12:D14"/>
    <mergeCell ref="E12:E14"/>
    <mergeCell ref="F12:F14"/>
    <mergeCell ref="G12:G14"/>
    <mergeCell ref="H12:M12"/>
    <mergeCell ref="N12:S12"/>
    <mergeCell ref="T12:Y12"/>
    <mergeCell ref="Z12:AE12"/>
    <mergeCell ref="AF12:AF14"/>
    <mergeCell ref="H13:I13"/>
    <mergeCell ref="J13:K13"/>
    <mergeCell ref="L13:M13"/>
    <mergeCell ref="N13:O13"/>
    <mergeCell ref="P13:Q13"/>
    <mergeCell ref="AD13:AE13"/>
    <mergeCell ref="Z13:AA13"/>
    <mergeCell ref="AB13:AC13"/>
    <mergeCell ref="A6:F6"/>
    <mergeCell ref="G6:J6"/>
    <mergeCell ref="K6:P6"/>
    <mergeCell ref="Q6:V6"/>
    <mergeCell ref="W6:AF6"/>
    <mergeCell ref="A7:AF7"/>
    <mergeCell ref="Q1:AF4"/>
    <mergeCell ref="A5:F5"/>
    <mergeCell ref="G5:J5"/>
    <mergeCell ref="K5:P5"/>
    <mergeCell ref="Q5:V5"/>
    <mergeCell ref="W5:AF5"/>
  </mergeCells>
  <conditionalFormatting sqref="H15:I17 H21:I21 H51:I51 H69:I71 H23:I25 H47:I49 H54:I55 H35:I36 H38:I44 H26:AE26 H29:AE33 J38:AE43 H59:AE66">
    <cfRule type="containsText" dxfId="158" priority="129" operator="containsText" text="C">
      <formula>NOT(ISERROR(SEARCH("C",H15)))</formula>
    </cfRule>
    <cfRule type="containsText" dxfId="157" priority="130" operator="containsText" text="R">
      <formula>NOT(ISERROR(SEARCH("R",H15)))</formula>
    </cfRule>
    <cfRule type="containsText" dxfId="156" priority="131" operator="containsText" text="E">
      <formula>NOT(ISERROR(SEARCH("E",H15)))</formula>
    </cfRule>
    <cfRule type="containsText" dxfId="155" priority="132" operator="containsText" text="P">
      <formula>NOT(ISERROR(SEARCH("P",H15)))</formula>
    </cfRule>
  </conditionalFormatting>
  <conditionalFormatting sqref="H18:I19">
    <cfRule type="containsText" dxfId="154" priority="125" operator="containsText" text="C">
      <formula>NOT(ISERROR(SEARCH("C",H18)))</formula>
    </cfRule>
    <cfRule type="containsText" dxfId="153" priority="126" operator="containsText" text="R">
      <formula>NOT(ISERROR(SEARCH("R",H18)))</formula>
    </cfRule>
    <cfRule type="containsText" dxfId="152" priority="127" operator="containsText" text="E">
      <formula>NOT(ISERROR(SEARCH("E",H18)))</formula>
    </cfRule>
    <cfRule type="containsText" dxfId="151" priority="128" operator="containsText" text="P">
      <formula>NOT(ISERROR(SEARCH("P",H18)))</formula>
    </cfRule>
  </conditionalFormatting>
  <conditionalFormatting sqref="J56:AE56">
    <cfRule type="containsText" dxfId="150" priority="85" operator="containsText" text="C">
      <formula>NOT(ISERROR(SEARCH("C",J56)))</formula>
    </cfRule>
    <cfRule type="containsText" dxfId="149" priority="86" operator="containsText" text="R">
      <formula>NOT(ISERROR(SEARCH("R",J56)))</formula>
    </cfRule>
    <cfRule type="containsText" dxfId="148" priority="87" operator="containsText" text="E">
      <formula>NOT(ISERROR(SEARCH("E",J56)))</formula>
    </cfRule>
    <cfRule type="containsText" dxfId="147" priority="88" operator="containsText" text="P">
      <formula>NOT(ISERROR(SEARCH("P",J56)))</formula>
    </cfRule>
  </conditionalFormatting>
  <conditionalFormatting sqref="H50:I50">
    <cfRule type="containsText" dxfId="146" priority="121" operator="containsText" text="C">
      <formula>NOT(ISERROR(SEARCH("C",H50)))</formula>
    </cfRule>
    <cfRule type="containsText" dxfId="145" priority="122" operator="containsText" text="R">
      <formula>NOT(ISERROR(SEARCH("R",H50)))</formula>
    </cfRule>
    <cfRule type="containsText" dxfId="144" priority="123" operator="containsText" text="E">
      <formula>NOT(ISERROR(SEARCH("E",H50)))</formula>
    </cfRule>
    <cfRule type="containsText" dxfId="143" priority="124" operator="containsText" text="P">
      <formula>NOT(ISERROR(SEARCH("P",H50)))</formula>
    </cfRule>
  </conditionalFormatting>
  <conditionalFormatting sqref="J34:AE34">
    <cfRule type="containsText" dxfId="142" priority="73" operator="containsText" text="C">
      <formula>NOT(ISERROR(SEARCH("C",J34)))</formula>
    </cfRule>
    <cfRule type="containsText" dxfId="141" priority="74" operator="containsText" text="R">
      <formula>NOT(ISERROR(SEARCH("R",J34)))</formula>
    </cfRule>
    <cfRule type="containsText" dxfId="140" priority="75" operator="containsText" text="E">
      <formula>NOT(ISERROR(SEARCH("E",J34)))</formula>
    </cfRule>
    <cfRule type="containsText" dxfId="139" priority="76" operator="containsText" text="P">
      <formula>NOT(ISERROR(SEARCH("P",J34)))</formula>
    </cfRule>
  </conditionalFormatting>
  <conditionalFormatting sqref="H56:I56">
    <cfRule type="containsText" dxfId="138" priority="117" operator="containsText" text="C">
      <formula>NOT(ISERROR(SEARCH("C",H56)))</formula>
    </cfRule>
    <cfRule type="containsText" dxfId="137" priority="118" operator="containsText" text="R">
      <formula>NOT(ISERROR(SEARCH("R",H56)))</formula>
    </cfRule>
    <cfRule type="containsText" dxfId="136" priority="119" operator="containsText" text="E">
      <formula>NOT(ISERROR(SEARCH("E",H56)))</formula>
    </cfRule>
    <cfRule type="containsText" dxfId="135" priority="120" operator="containsText" text="P">
      <formula>NOT(ISERROR(SEARCH("P",H56)))</formula>
    </cfRule>
  </conditionalFormatting>
  <conditionalFormatting sqref="H20:I20">
    <cfRule type="containsText" dxfId="134" priority="113" operator="containsText" text="C">
      <formula>NOT(ISERROR(SEARCH("C",H20)))</formula>
    </cfRule>
    <cfRule type="containsText" dxfId="133" priority="114" operator="containsText" text="R">
      <formula>NOT(ISERROR(SEARCH("R",H20)))</formula>
    </cfRule>
    <cfRule type="containsText" dxfId="132" priority="115" operator="containsText" text="E">
      <formula>NOT(ISERROR(SEARCH("E",H20)))</formula>
    </cfRule>
    <cfRule type="containsText" dxfId="131" priority="116" operator="containsText" text="P">
      <formula>NOT(ISERROR(SEARCH("P",H20)))</formula>
    </cfRule>
  </conditionalFormatting>
  <conditionalFormatting sqref="H22:I22">
    <cfRule type="containsText" dxfId="130" priority="109" operator="containsText" text="C">
      <formula>NOT(ISERROR(SEARCH("C",H22)))</formula>
    </cfRule>
    <cfRule type="containsText" dxfId="129" priority="110" operator="containsText" text="R">
      <formula>NOT(ISERROR(SEARCH("R",H22)))</formula>
    </cfRule>
    <cfRule type="containsText" dxfId="128" priority="111" operator="containsText" text="E">
      <formula>NOT(ISERROR(SEARCH("E",H22)))</formula>
    </cfRule>
    <cfRule type="containsText" dxfId="127" priority="112" operator="containsText" text="P">
      <formula>NOT(ISERROR(SEARCH("P",H22)))</formula>
    </cfRule>
  </conditionalFormatting>
  <conditionalFormatting sqref="H34:I34">
    <cfRule type="containsText" dxfId="126" priority="105" operator="containsText" text="C">
      <formula>NOT(ISERROR(SEARCH("C",H34)))</formula>
    </cfRule>
    <cfRule type="containsText" dxfId="125" priority="106" operator="containsText" text="R">
      <formula>NOT(ISERROR(SEARCH("R",H34)))</formula>
    </cfRule>
    <cfRule type="containsText" dxfId="124" priority="107" operator="containsText" text="E">
      <formula>NOT(ISERROR(SEARCH("E",H34)))</formula>
    </cfRule>
    <cfRule type="containsText" dxfId="123" priority="108" operator="containsText" text="P">
      <formula>NOT(ISERROR(SEARCH("P",H34)))</formula>
    </cfRule>
  </conditionalFormatting>
  <conditionalFormatting sqref="H27:I28">
    <cfRule type="containsText" dxfId="122" priority="101" operator="containsText" text="C">
      <formula>NOT(ISERROR(SEARCH("C",H27)))</formula>
    </cfRule>
    <cfRule type="containsText" dxfId="121" priority="102" operator="containsText" text="R">
      <formula>NOT(ISERROR(SEARCH("R",H27)))</formula>
    </cfRule>
    <cfRule type="containsText" dxfId="120" priority="103" operator="containsText" text="E">
      <formula>NOT(ISERROR(SEARCH("E",H27)))</formula>
    </cfRule>
    <cfRule type="containsText" dxfId="119" priority="104" operator="containsText" text="P">
      <formula>NOT(ISERROR(SEARCH("P",H27)))</formula>
    </cfRule>
  </conditionalFormatting>
  <conditionalFormatting sqref="J15:AE17 J21:AE21 J51:AE51 J69:AE71 J23:AE25 J54:AE55 AE53 J35:AE36 J47:AE49">
    <cfRule type="containsText" dxfId="118" priority="97" operator="containsText" text="C">
      <formula>NOT(ISERROR(SEARCH("C",J15)))</formula>
    </cfRule>
    <cfRule type="containsText" dxfId="117" priority="98" operator="containsText" text="R">
      <formula>NOT(ISERROR(SEARCH("R",J15)))</formula>
    </cfRule>
    <cfRule type="containsText" dxfId="116" priority="99" operator="containsText" text="E">
      <formula>NOT(ISERROR(SEARCH("E",J15)))</formula>
    </cfRule>
    <cfRule type="containsText" dxfId="115" priority="100" operator="containsText" text="P">
      <formula>NOT(ISERROR(SEARCH("P",J15)))</formula>
    </cfRule>
  </conditionalFormatting>
  <conditionalFormatting sqref="J18:AE19">
    <cfRule type="containsText" dxfId="114" priority="93" operator="containsText" text="C">
      <formula>NOT(ISERROR(SEARCH("C",J18)))</formula>
    </cfRule>
    <cfRule type="containsText" dxfId="113" priority="94" operator="containsText" text="R">
      <formula>NOT(ISERROR(SEARCH("R",J18)))</formula>
    </cfRule>
    <cfRule type="containsText" dxfId="112" priority="95" operator="containsText" text="E">
      <formula>NOT(ISERROR(SEARCH("E",J18)))</formula>
    </cfRule>
    <cfRule type="containsText" dxfId="111" priority="96" operator="containsText" text="P">
      <formula>NOT(ISERROR(SEARCH("P",J18)))</formula>
    </cfRule>
  </conditionalFormatting>
  <conditionalFormatting sqref="H68:I68">
    <cfRule type="containsText" dxfId="110" priority="49" operator="containsText" text="C">
      <formula>NOT(ISERROR(SEARCH("C",H68)))</formula>
    </cfRule>
    <cfRule type="containsText" dxfId="109" priority="50" operator="containsText" text="R">
      <formula>NOT(ISERROR(SEARCH("R",H68)))</formula>
    </cfRule>
    <cfRule type="containsText" dxfId="108" priority="51" operator="containsText" text="E">
      <formula>NOT(ISERROR(SEARCH("E",H68)))</formula>
    </cfRule>
    <cfRule type="containsText" dxfId="107" priority="52" operator="containsText" text="P">
      <formula>NOT(ISERROR(SEARCH("P",H68)))</formula>
    </cfRule>
  </conditionalFormatting>
  <conditionalFormatting sqref="J50:AE50">
    <cfRule type="containsText" dxfId="106" priority="89" operator="containsText" text="C">
      <formula>NOT(ISERROR(SEARCH("C",J50)))</formula>
    </cfRule>
    <cfRule type="containsText" dxfId="105" priority="90" operator="containsText" text="R">
      <formula>NOT(ISERROR(SEARCH("R",J50)))</formula>
    </cfRule>
    <cfRule type="containsText" dxfId="104" priority="91" operator="containsText" text="E">
      <formula>NOT(ISERROR(SEARCH("E",J50)))</formula>
    </cfRule>
    <cfRule type="containsText" dxfId="103" priority="92" operator="containsText" text="P">
      <formula>NOT(ISERROR(SEARCH("P",J50)))</formula>
    </cfRule>
  </conditionalFormatting>
  <conditionalFormatting sqref="J22:AE22">
    <cfRule type="containsText" dxfId="102" priority="77" operator="containsText" text="C">
      <formula>NOT(ISERROR(SEARCH("C",J22)))</formula>
    </cfRule>
    <cfRule type="containsText" dxfId="101" priority="78" operator="containsText" text="R">
      <formula>NOT(ISERROR(SEARCH("R",J22)))</formula>
    </cfRule>
    <cfRule type="containsText" dxfId="100" priority="79" operator="containsText" text="E">
      <formula>NOT(ISERROR(SEARCH("E",J22)))</formula>
    </cfRule>
    <cfRule type="containsText" dxfId="99" priority="80" operator="containsText" text="P">
      <formula>NOT(ISERROR(SEARCH("P",J22)))</formula>
    </cfRule>
  </conditionalFormatting>
  <conditionalFormatting sqref="J20:AE20">
    <cfRule type="containsText" dxfId="98" priority="81" operator="containsText" text="C">
      <formula>NOT(ISERROR(SEARCH("C",J20)))</formula>
    </cfRule>
    <cfRule type="containsText" dxfId="97" priority="82" operator="containsText" text="R">
      <formula>NOT(ISERROR(SEARCH("R",J20)))</formula>
    </cfRule>
    <cfRule type="containsText" dxfId="96" priority="83" operator="containsText" text="E">
      <formula>NOT(ISERROR(SEARCH("E",J20)))</formula>
    </cfRule>
    <cfRule type="containsText" dxfId="95" priority="84" operator="containsText" text="P">
      <formula>NOT(ISERROR(SEARCH("P",J20)))</formula>
    </cfRule>
  </conditionalFormatting>
  <conditionalFormatting sqref="J27:AE28">
    <cfRule type="containsText" dxfId="94" priority="69" operator="containsText" text="C">
      <formula>NOT(ISERROR(SEARCH("C",J27)))</formula>
    </cfRule>
    <cfRule type="containsText" dxfId="93" priority="70" operator="containsText" text="R">
      <formula>NOT(ISERROR(SEARCH("R",J27)))</formula>
    </cfRule>
    <cfRule type="containsText" dxfId="92" priority="71" operator="containsText" text="E">
      <formula>NOT(ISERROR(SEARCH("E",J27)))</formula>
    </cfRule>
    <cfRule type="containsText" dxfId="91" priority="72" operator="containsText" text="P">
      <formula>NOT(ISERROR(SEARCH("P",J27)))</formula>
    </cfRule>
  </conditionalFormatting>
  <conditionalFormatting sqref="H57:I58">
    <cfRule type="containsText" dxfId="90" priority="41" operator="containsText" text="C">
      <formula>NOT(ISERROR(SEARCH("C",H57)))</formula>
    </cfRule>
    <cfRule type="containsText" dxfId="89" priority="42" operator="containsText" text="R">
      <formula>NOT(ISERROR(SEARCH("R",H57)))</formula>
    </cfRule>
    <cfRule type="containsText" dxfId="88" priority="43" operator="containsText" text="E">
      <formula>NOT(ISERROR(SEARCH("E",H57)))</formula>
    </cfRule>
    <cfRule type="containsText" dxfId="87" priority="44" operator="containsText" text="P">
      <formula>NOT(ISERROR(SEARCH("P",H57)))</formula>
    </cfRule>
  </conditionalFormatting>
  <conditionalFormatting sqref="H53:I53">
    <cfRule type="containsText" dxfId="86" priority="65" operator="containsText" text="C">
      <formula>NOT(ISERROR(SEARCH("C",H53)))</formula>
    </cfRule>
    <cfRule type="containsText" dxfId="85" priority="66" operator="containsText" text="R">
      <formula>NOT(ISERROR(SEARCH("R",H53)))</formula>
    </cfRule>
    <cfRule type="containsText" dxfId="84" priority="67" operator="containsText" text="E">
      <formula>NOT(ISERROR(SEARCH("E",H53)))</formula>
    </cfRule>
    <cfRule type="containsText" dxfId="83" priority="68" operator="containsText" text="P">
      <formula>NOT(ISERROR(SEARCH("P",H53)))</formula>
    </cfRule>
  </conditionalFormatting>
  <conditionalFormatting sqref="J53:AD53">
    <cfRule type="containsText" dxfId="82" priority="61" operator="containsText" text="C">
      <formula>NOT(ISERROR(SEARCH("C",J53)))</formula>
    </cfRule>
    <cfRule type="containsText" dxfId="81" priority="62" operator="containsText" text="R">
      <formula>NOT(ISERROR(SEARCH("R",J53)))</formula>
    </cfRule>
    <cfRule type="containsText" dxfId="80" priority="63" operator="containsText" text="E">
      <formula>NOT(ISERROR(SEARCH("E",J53)))</formula>
    </cfRule>
    <cfRule type="containsText" dxfId="79" priority="64" operator="containsText" text="P">
      <formula>NOT(ISERROR(SEARCH("P",J53)))</formula>
    </cfRule>
  </conditionalFormatting>
  <conditionalFormatting sqref="H67:I67">
    <cfRule type="containsText" dxfId="78" priority="57" operator="containsText" text="C">
      <formula>NOT(ISERROR(SEARCH("C",H67)))</formula>
    </cfRule>
    <cfRule type="containsText" dxfId="77" priority="58" operator="containsText" text="R">
      <formula>NOT(ISERROR(SEARCH("R",H67)))</formula>
    </cfRule>
    <cfRule type="containsText" dxfId="76" priority="59" operator="containsText" text="E">
      <formula>NOT(ISERROR(SEARCH("E",H67)))</formula>
    </cfRule>
    <cfRule type="containsText" dxfId="75" priority="60" operator="containsText" text="P">
      <formula>NOT(ISERROR(SEARCH("P",H67)))</formula>
    </cfRule>
  </conditionalFormatting>
  <conditionalFormatting sqref="J67:AE67">
    <cfRule type="containsText" dxfId="74" priority="53" operator="containsText" text="C">
      <formula>NOT(ISERROR(SEARCH("C",J67)))</formula>
    </cfRule>
    <cfRule type="containsText" dxfId="73" priority="54" operator="containsText" text="R">
      <formula>NOT(ISERROR(SEARCH("R",J67)))</formula>
    </cfRule>
    <cfRule type="containsText" dxfId="72" priority="55" operator="containsText" text="E">
      <formula>NOT(ISERROR(SEARCH("E",J67)))</formula>
    </cfRule>
    <cfRule type="containsText" dxfId="71" priority="56" operator="containsText" text="P">
      <formula>NOT(ISERROR(SEARCH("P",J67)))</formula>
    </cfRule>
  </conditionalFormatting>
  <conditionalFormatting sqref="J68:AE68">
    <cfRule type="containsText" dxfId="70" priority="45" operator="containsText" text="C">
      <formula>NOT(ISERROR(SEARCH("C",J68)))</formula>
    </cfRule>
    <cfRule type="containsText" dxfId="69" priority="46" operator="containsText" text="R">
      <formula>NOT(ISERROR(SEARCH("R",J68)))</formula>
    </cfRule>
    <cfRule type="containsText" dxfId="68" priority="47" operator="containsText" text="E">
      <formula>NOT(ISERROR(SEARCH("E",J68)))</formula>
    </cfRule>
    <cfRule type="containsText" dxfId="67" priority="48" operator="containsText" text="P">
      <formula>NOT(ISERROR(SEARCH("P",J68)))</formula>
    </cfRule>
  </conditionalFormatting>
  <conditionalFormatting sqref="H45:I46">
    <cfRule type="containsText" dxfId="66" priority="33" operator="containsText" text="C">
      <formula>NOT(ISERROR(SEARCH("C",H45)))</formula>
    </cfRule>
    <cfRule type="containsText" dxfId="65" priority="34" operator="containsText" text="R">
      <formula>NOT(ISERROR(SEARCH("R",H45)))</formula>
    </cfRule>
    <cfRule type="containsText" dxfId="64" priority="35" operator="containsText" text="E">
      <formula>NOT(ISERROR(SEARCH("E",H45)))</formula>
    </cfRule>
    <cfRule type="containsText" dxfId="63" priority="36" operator="containsText" text="P">
      <formula>NOT(ISERROR(SEARCH("P",H45)))</formula>
    </cfRule>
  </conditionalFormatting>
  <conditionalFormatting sqref="J57:AE58">
    <cfRule type="containsText" dxfId="62" priority="37" operator="containsText" text="C">
      <formula>NOT(ISERROR(SEARCH("C",J57)))</formula>
    </cfRule>
    <cfRule type="containsText" dxfId="61" priority="38" operator="containsText" text="R">
      <formula>NOT(ISERROR(SEARCH("R",J57)))</formula>
    </cfRule>
    <cfRule type="containsText" dxfId="60" priority="39" operator="containsText" text="E">
      <formula>NOT(ISERROR(SEARCH("E",J57)))</formula>
    </cfRule>
    <cfRule type="containsText" dxfId="59" priority="40" operator="containsText" text="P">
      <formula>NOT(ISERROR(SEARCH("P",J57)))</formula>
    </cfRule>
  </conditionalFormatting>
  <conditionalFormatting sqref="J45:AE45 J46:O46 AE46">
    <cfRule type="containsText" dxfId="58" priority="29" operator="containsText" text="C">
      <formula>NOT(ISERROR(SEARCH("C",J45)))</formula>
    </cfRule>
    <cfRule type="containsText" dxfId="57" priority="30" operator="containsText" text="R">
      <formula>NOT(ISERROR(SEARCH("R",J45)))</formula>
    </cfRule>
    <cfRule type="containsText" dxfId="56" priority="31" operator="containsText" text="E">
      <formula>NOT(ISERROR(SEARCH("E",J45)))</formula>
    </cfRule>
    <cfRule type="containsText" dxfId="55" priority="32" operator="containsText" text="P">
      <formula>NOT(ISERROR(SEARCH("P",J45)))</formula>
    </cfRule>
  </conditionalFormatting>
  <conditionalFormatting sqref="H52:I52">
    <cfRule type="containsText" dxfId="54" priority="25" operator="containsText" text="C">
      <formula>NOT(ISERROR(SEARCH("C",H52)))</formula>
    </cfRule>
    <cfRule type="containsText" dxfId="53" priority="26" operator="containsText" text="R">
      <formula>NOT(ISERROR(SEARCH("R",H52)))</formula>
    </cfRule>
    <cfRule type="containsText" dxfId="52" priority="27" operator="containsText" text="E">
      <formula>NOT(ISERROR(SEARCH("E",H52)))</formula>
    </cfRule>
    <cfRule type="containsText" dxfId="51" priority="28" operator="containsText" text="P">
      <formula>NOT(ISERROR(SEARCH("P",H52)))</formula>
    </cfRule>
  </conditionalFormatting>
  <conditionalFormatting sqref="J52:AE52">
    <cfRule type="containsText" dxfId="50" priority="21" operator="containsText" text="C">
      <formula>NOT(ISERROR(SEARCH("C",J52)))</formula>
    </cfRule>
    <cfRule type="containsText" dxfId="49" priority="22" operator="containsText" text="R">
      <formula>NOT(ISERROR(SEARCH("R",J52)))</formula>
    </cfRule>
    <cfRule type="containsText" dxfId="48" priority="23" operator="containsText" text="E">
      <formula>NOT(ISERROR(SEARCH("E",J52)))</formula>
    </cfRule>
    <cfRule type="containsText" dxfId="47" priority="24" operator="containsText" text="P">
      <formula>NOT(ISERROR(SEARCH("P",J52)))</formula>
    </cfRule>
  </conditionalFormatting>
  <conditionalFormatting sqref="J44:AD44">
    <cfRule type="containsText" dxfId="46" priority="17" operator="containsText" text="C">
      <formula>NOT(ISERROR(SEARCH("C",J44)))</formula>
    </cfRule>
    <cfRule type="containsText" dxfId="45" priority="18" operator="containsText" text="R">
      <formula>NOT(ISERROR(SEARCH("R",J44)))</formula>
    </cfRule>
    <cfRule type="containsText" dxfId="44" priority="19" operator="containsText" text="E">
      <formula>NOT(ISERROR(SEARCH("E",J44)))</formula>
    </cfRule>
    <cfRule type="containsText" dxfId="43" priority="20" operator="containsText" text="P">
      <formula>NOT(ISERROR(SEARCH("P",J44)))</formula>
    </cfRule>
  </conditionalFormatting>
  <conditionalFormatting sqref="H37:I37">
    <cfRule type="containsText" dxfId="42" priority="13" operator="containsText" text="C">
      <formula>NOT(ISERROR(SEARCH("C",H37)))</formula>
    </cfRule>
    <cfRule type="containsText" dxfId="41" priority="14" operator="containsText" text="R">
      <formula>NOT(ISERROR(SEARCH("R",H37)))</formula>
    </cfRule>
    <cfRule type="containsText" dxfId="40" priority="15" operator="containsText" text="E">
      <formula>NOT(ISERROR(SEARCH("E",H37)))</formula>
    </cfRule>
    <cfRule type="containsText" dxfId="39" priority="16" operator="containsText" text="P">
      <formula>NOT(ISERROR(SEARCH("P",H37)))</formula>
    </cfRule>
  </conditionalFormatting>
  <conditionalFormatting sqref="J37:AE37">
    <cfRule type="containsText" dxfId="38" priority="9" operator="containsText" text="C">
      <formula>NOT(ISERROR(SEARCH("C",J37)))</formula>
    </cfRule>
    <cfRule type="containsText" dxfId="37" priority="10" operator="containsText" text="R">
      <formula>NOT(ISERROR(SEARCH("R",J37)))</formula>
    </cfRule>
    <cfRule type="containsText" dxfId="36" priority="11" operator="containsText" text="E">
      <formula>NOT(ISERROR(SEARCH("E",J37)))</formula>
    </cfRule>
    <cfRule type="containsText" dxfId="35" priority="12" operator="containsText" text="P">
      <formula>NOT(ISERROR(SEARCH("P",J37)))</formula>
    </cfRule>
  </conditionalFormatting>
  <conditionalFormatting sqref="AE44">
    <cfRule type="containsText" dxfId="34" priority="5" operator="containsText" text="C">
      <formula>NOT(ISERROR(SEARCH("C",AE44)))</formula>
    </cfRule>
    <cfRule type="containsText" dxfId="33" priority="6" operator="containsText" text="R">
      <formula>NOT(ISERROR(SEARCH("R",AE44)))</formula>
    </cfRule>
    <cfRule type="containsText" dxfId="32" priority="7" operator="containsText" text="E">
      <formula>NOT(ISERROR(SEARCH("E",AE44)))</formula>
    </cfRule>
    <cfRule type="containsText" dxfId="31" priority="8" operator="containsText" text="P">
      <formula>NOT(ISERROR(SEARCH("P",AE44)))</formula>
    </cfRule>
  </conditionalFormatting>
  <conditionalFormatting sqref="P46:AD46">
    <cfRule type="containsText" dxfId="30" priority="1" operator="containsText" text="C">
      <formula>NOT(ISERROR(SEARCH("C",P46)))</formula>
    </cfRule>
    <cfRule type="containsText" dxfId="29" priority="2" operator="containsText" text="R">
      <formula>NOT(ISERROR(SEARCH("R",P46)))</formula>
    </cfRule>
    <cfRule type="containsText" dxfId="28" priority="3" operator="containsText" text="E">
      <formula>NOT(ISERROR(SEARCH("E",P46)))</formula>
    </cfRule>
    <cfRule type="containsText" dxfId="27" priority="4" operator="containsText" text="P">
      <formula>NOT(ISERROR(SEARCH("P",P46)))</formula>
    </cfRule>
  </conditionalFormatting>
  <dataValidations count="1">
    <dataValidation allowBlank="1" showInputMessage="1" showErrorMessage="1" prompt="Ingresar el Nombre de la categoría de las actividades" sqref="II65397:II65398 SE65397:SE65398 ACA65397:ACA65398 ALW65397:ALW65398 AVS65397:AVS65398 BFO65397:BFO65398 BPK65397:BPK65398 BZG65397:BZG65398 CJC65397:CJC65398 CSY65397:CSY65398 DCU65397:DCU65398 DMQ65397:DMQ65398 DWM65397:DWM65398 EGI65397:EGI65398 EQE65397:EQE65398 FAA65397:FAA65398 FJW65397:FJW65398 FTS65397:FTS65398 GDO65397:GDO65398 GNK65397:GNK65398 GXG65397:GXG65398 HHC65397:HHC65398 HQY65397:HQY65398 IAU65397:IAU65398 IKQ65397:IKQ65398 IUM65397:IUM65398 JEI65397:JEI65398 JOE65397:JOE65398 JYA65397:JYA65398 KHW65397:KHW65398 KRS65397:KRS65398 LBO65397:LBO65398 LLK65397:LLK65398 LVG65397:LVG65398 MFC65397:MFC65398 MOY65397:MOY65398 MYU65397:MYU65398 NIQ65397:NIQ65398 NSM65397:NSM65398 OCI65397:OCI65398 OME65397:OME65398 OWA65397:OWA65398 PFW65397:PFW65398 PPS65397:PPS65398 PZO65397:PZO65398 QJK65397:QJK65398 QTG65397:QTG65398 RDC65397:RDC65398 RMY65397:RMY65398 RWU65397:RWU65398 SGQ65397:SGQ65398 SQM65397:SQM65398 TAI65397:TAI65398 TKE65397:TKE65398 TUA65397:TUA65398 UDW65397:UDW65398 UNS65397:UNS65398 UXO65397:UXO65398 VHK65397:VHK65398 VRG65397:VRG65398 WBC65397:WBC65398 WKY65397:WKY65398 WUU65397:WUU65398 II130933:II130934 SE130933:SE130934 ACA130933:ACA130934 ALW130933:ALW130934 AVS130933:AVS130934 BFO130933:BFO130934 BPK130933:BPK130934 BZG130933:BZG130934 CJC130933:CJC130934 CSY130933:CSY130934 DCU130933:DCU130934 DMQ130933:DMQ130934 DWM130933:DWM130934 EGI130933:EGI130934 EQE130933:EQE130934 FAA130933:FAA130934 FJW130933:FJW130934 FTS130933:FTS130934 GDO130933:GDO130934 GNK130933:GNK130934 GXG130933:GXG130934 HHC130933:HHC130934 HQY130933:HQY130934 IAU130933:IAU130934 IKQ130933:IKQ130934 IUM130933:IUM130934 JEI130933:JEI130934 JOE130933:JOE130934 JYA130933:JYA130934 KHW130933:KHW130934 KRS130933:KRS130934 LBO130933:LBO130934 LLK130933:LLK130934 LVG130933:LVG130934 MFC130933:MFC130934 MOY130933:MOY130934 MYU130933:MYU130934 NIQ130933:NIQ130934 NSM130933:NSM130934 OCI130933:OCI130934 OME130933:OME130934 OWA130933:OWA130934 PFW130933:PFW130934 PPS130933:PPS130934 PZO130933:PZO130934 QJK130933:QJK130934 QTG130933:QTG130934 RDC130933:RDC130934 RMY130933:RMY130934 RWU130933:RWU130934 SGQ130933:SGQ130934 SQM130933:SQM130934 TAI130933:TAI130934 TKE130933:TKE130934 TUA130933:TUA130934 UDW130933:UDW130934 UNS130933:UNS130934 UXO130933:UXO130934 VHK130933:VHK130934 VRG130933:VRG130934 WBC130933:WBC130934 WKY130933:WKY130934 WUU130933:WUU130934 II196469:II196470 SE196469:SE196470 ACA196469:ACA196470 ALW196469:ALW196470 AVS196469:AVS196470 BFO196469:BFO196470 BPK196469:BPK196470 BZG196469:BZG196470 CJC196469:CJC196470 CSY196469:CSY196470 DCU196469:DCU196470 DMQ196469:DMQ196470 DWM196469:DWM196470 EGI196469:EGI196470 EQE196469:EQE196470 FAA196469:FAA196470 FJW196469:FJW196470 FTS196469:FTS196470 GDO196469:GDO196470 GNK196469:GNK196470 GXG196469:GXG196470 HHC196469:HHC196470 HQY196469:HQY196470 IAU196469:IAU196470 IKQ196469:IKQ196470 IUM196469:IUM196470 JEI196469:JEI196470 JOE196469:JOE196470 JYA196469:JYA196470 KHW196469:KHW196470 KRS196469:KRS196470 LBO196469:LBO196470 LLK196469:LLK196470 LVG196469:LVG196470 MFC196469:MFC196470 MOY196469:MOY196470 MYU196469:MYU196470 NIQ196469:NIQ196470 NSM196469:NSM196470 OCI196469:OCI196470 OME196469:OME196470 OWA196469:OWA196470 PFW196469:PFW196470 PPS196469:PPS196470 PZO196469:PZO196470 QJK196469:QJK196470 QTG196469:QTG196470 RDC196469:RDC196470 RMY196469:RMY196470 RWU196469:RWU196470 SGQ196469:SGQ196470 SQM196469:SQM196470 TAI196469:TAI196470 TKE196469:TKE196470 TUA196469:TUA196470 UDW196469:UDW196470 UNS196469:UNS196470 UXO196469:UXO196470 VHK196469:VHK196470 VRG196469:VRG196470 WBC196469:WBC196470 WKY196469:WKY196470 WUU196469:WUU196470 II262005:II262006 SE262005:SE262006 ACA262005:ACA262006 ALW262005:ALW262006 AVS262005:AVS262006 BFO262005:BFO262006 BPK262005:BPK262006 BZG262005:BZG262006 CJC262005:CJC262006 CSY262005:CSY262006 DCU262005:DCU262006 DMQ262005:DMQ262006 DWM262005:DWM262006 EGI262005:EGI262006 EQE262005:EQE262006 FAA262005:FAA262006 FJW262005:FJW262006 FTS262005:FTS262006 GDO262005:GDO262006 GNK262005:GNK262006 GXG262005:GXG262006 HHC262005:HHC262006 HQY262005:HQY262006 IAU262005:IAU262006 IKQ262005:IKQ262006 IUM262005:IUM262006 JEI262005:JEI262006 JOE262005:JOE262006 JYA262005:JYA262006 KHW262005:KHW262006 KRS262005:KRS262006 LBO262005:LBO262006 LLK262005:LLK262006 LVG262005:LVG262006 MFC262005:MFC262006 MOY262005:MOY262006 MYU262005:MYU262006 NIQ262005:NIQ262006 NSM262005:NSM262006 OCI262005:OCI262006 OME262005:OME262006 OWA262005:OWA262006 PFW262005:PFW262006 PPS262005:PPS262006 PZO262005:PZO262006 QJK262005:QJK262006 QTG262005:QTG262006 RDC262005:RDC262006 RMY262005:RMY262006 RWU262005:RWU262006 SGQ262005:SGQ262006 SQM262005:SQM262006 TAI262005:TAI262006 TKE262005:TKE262006 TUA262005:TUA262006 UDW262005:UDW262006 UNS262005:UNS262006 UXO262005:UXO262006 VHK262005:VHK262006 VRG262005:VRG262006 WBC262005:WBC262006 WKY262005:WKY262006 WUU262005:WUU262006 II327541:II327542 SE327541:SE327542 ACA327541:ACA327542 ALW327541:ALW327542 AVS327541:AVS327542 BFO327541:BFO327542 BPK327541:BPK327542 BZG327541:BZG327542 CJC327541:CJC327542 CSY327541:CSY327542 DCU327541:DCU327542 DMQ327541:DMQ327542 DWM327541:DWM327542 EGI327541:EGI327542 EQE327541:EQE327542 FAA327541:FAA327542 FJW327541:FJW327542 FTS327541:FTS327542 GDO327541:GDO327542 GNK327541:GNK327542 GXG327541:GXG327542 HHC327541:HHC327542 HQY327541:HQY327542 IAU327541:IAU327542 IKQ327541:IKQ327542 IUM327541:IUM327542 JEI327541:JEI327542 JOE327541:JOE327542 JYA327541:JYA327542 KHW327541:KHW327542 KRS327541:KRS327542 LBO327541:LBO327542 LLK327541:LLK327542 LVG327541:LVG327542 MFC327541:MFC327542 MOY327541:MOY327542 MYU327541:MYU327542 NIQ327541:NIQ327542 NSM327541:NSM327542 OCI327541:OCI327542 OME327541:OME327542 OWA327541:OWA327542 PFW327541:PFW327542 PPS327541:PPS327542 PZO327541:PZO327542 QJK327541:QJK327542 QTG327541:QTG327542 RDC327541:RDC327542 RMY327541:RMY327542 RWU327541:RWU327542 SGQ327541:SGQ327542 SQM327541:SQM327542 TAI327541:TAI327542 TKE327541:TKE327542 TUA327541:TUA327542 UDW327541:UDW327542 UNS327541:UNS327542 UXO327541:UXO327542 VHK327541:VHK327542 VRG327541:VRG327542 WBC327541:WBC327542 WKY327541:WKY327542 WUU327541:WUU327542 II393077:II393078 SE393077:SE393078 ACA393077:ACA393078 ALW393077:ALW393078 AVS393077:AVS393078 BFO393077:BFO393078 BPK393077:BPK393078 BZG393077:BZG393078 CJC393077:CJC393078 CSY393077:CSY393078 DCU393077:DCU393078 DMQ393077:DMQ393078 DWM393077:DWM393078 EGI393077:EGI393078 EQE393077:EQE393078 FAA393077:FAA393078 FJW393077:FJW393078 FTS393077:FTS393078 GDO393077:GDO393078 GNK393077:GNK393078 GXG393077:GXG393078 HHC393077:HHC393078 HQY393077:HQY393078 IAU393077:IAU393078 IKQ393077:IKQ393078 IUM393077:IUM393078 JEI393077:JEI393078 JOE393077:JOE393078 JYA393077:JYA393078 KHW393077:KHW393078 KRS393077:KRS393078 LBO393077:LBO393078 LLK393077:LLK393078 LVG393077:LVG393078 MFC393077:MFC393078 MOY393077:MOY393078 MYU393077:MYU393078 NIQ393077:NIQ393078 NSM393077:NSM393078 OCI393077:OCI393078 OME393077:OME393078 OWA393077:OWA393078 PFW393077:PFW393078 PPS393077:PPS393078 PZO393077:PZO393078 QJK393077:QJK393078 QTG393077:QTG393078 RDC393077:RDC393078 RMY393077:RMY393078 RWU393077:RWU393078 SGQ393077:SGQ393078 SQM393077:SQM393078 TAI393077:TAI393078 TKE393077:TKE393078 TUA393077:TUA393078 UDW393077:UDW393078 UNS393077:UNS393078 UXO393077:UXO393078 VHK393077:VHK393078 VRG393077:VRG393078 WBC393077:WBC393078 WKY393077:WKY393078 WUU393077:WUU393078 II458613:II458614 SE458613:SE458614 ACA458613:ACA458614 ALW458613:ALW458614 AVS458613:AVS458614 BFO458613:BFO458614 BPK458613:BPK458614 BZG458613:BZG458614 CJC458613:CJC458614 CSY458613:CSY458614 DCU458613:DCU458614 DMQ458613:DMQ458614 DWM458613:DWM458614 EGI458613:EGI458614 EQE458613:EQE458614 FAA458613:FAA458614 FJW458613:FJW458614 FTS458613:FTS458614 GDO458613:GDO458614 GNK458613:GNK458614 GXG458613:GXG458614 HHC458613:HHC458614 HQY458613:HQY458614 IAU458613:IAU458614 IKQ458613:IKQ458614 IUM458613:IUM458614 JEI458613:JEI458614 JOE458613:JOE458614 JYA458613:JYA458614 KHW458613:KHW458614 KRS458613:KRS458614 LBO458613:LBO458614 LLK458613:LLK458614 LVG458613:LVG458614 MFC458613:MFC458614 MOY458613:MOY458614 MYU458613:MYU458614 NIQ458613:NIQ458614 NSM458613:NSM458614 OCI458613:OCI458614 OME458613:OME458614 OWA458613:OWA458614 PFW458613:PFW458614 PPS458613:PPS458614 PZO458613:PZO458614 QJK458613:QJK458614 QTG458613:QTG458614 RDC458613:RDC458614 RMY458613:RMY458614 RWU458613:RWU458614 SGQ458613:SGQ458614 SQM458613:SQM458614 TAI458613:TAI458614 TKE458613:TKE458614 TUA458613:TUA458614 UDW458613:UDW458614 UNS458613:UNS458614 UXO458613:UXO458614 VHK458613:VHK458614 VRG458613:VRG458614 WBC458613:WBC458614 WKY458613:WKY458614 WUU458613:WUU458614 II524149:II524150 SE524149:SE524150 ACA524149:ACA524150 ALW524149:ALW524150 AVS524149:AVS524150 BFO524149:BFO524150 BPK524149:BPK524150 BZG524149:BZG524150 CJC524149:CJC524150 CSY524149:CSY524150 DCU524149:DCU524150 DMQ524149:DMQ524150 DWM524149:DWM524150 EGI524149:EGI524150 EQE524149:EQE524150 FAA524149:FAA524150 FJW524149:FJW524150 FTS524149:FTS524150 GDO524149:GDO524150 GNK524149:GNK524150 GXG524149:GXG524150 HHC524149:HHC524150 HQY524149:HQY524150 IAU524149:IAU524150 IKQ524149:IKQ524150 IUM524149:IUM524150 JEI524149:JEI524150 JOE524149:JOE524150 JYA524149:JYA524150 KHW524149:KHW524150 KRS524149:KRS524150 LBO524149:LBO524150 LLK524149:LLK524150 LVG524149:LVG524150 MFC524149:MFC524150 MOY524149:MOY524150 MYU524149:MYU524150 NIQ524149:NIQ524150 NSM524149:NSM524150 OCI524149:OCI524150 OME524149:OME524150 OWA524149:OWA524150 PFW524149:PFW524150 PPS524149:PPS524150 PZO524149:PZO524150 QJK524149:QJK524150 QTG524149:QTG524150 RDC524149:RDC524150 RMY524149:RMY524150 RWU524149:RWU524150 SGQ524149:SGQ524150 SQM524149:SQM524150 TAI524149:TAI524150 TKE524149:TKE524150 TUA524149:TUA524150 UDW524149:UDW524150 UNS524149:UNS524150 UXO524149:UXO524150 VHK524149:VHK524150 VRG524149:VRG524150 WBC524149:WBC524150 WKY524149:WKY524150 WUU524149:WUU524150 II589685:II589686 SE589685:SE589686 ACA589685:ACA589686 ALW589685:ALW589686 AVS589685:AVS589686 BFO589685:BFO589686 BPK589685:BPK589686 BZG589685:BZG589686 CJC589685:CJC589686 CSY589685:CSY589686 DCU589685:DCU589686 DMQ589685:DMQ589686 DWM589685:DWM589686 EGI589685:EGI589686 EQE589685:EQE589686 FAA589685:FAA589686 FJW589685:FJW589686 FTS589685:FTS589686 GDO589685:GDO589686 GNK589685:GNK589686 GXG589685:GXG589686 HHC589685:HHC589686 HQY589685:HQY589686 IAU589685:IAU589686 IKQ589685:IKQ589686 IUM589685:IUM589686 JEI589685:JEI589686 JOE589685:JOE589686 JYA589685:JYA589686 KHW589685:KHW589686 KRS589685:KRS589686 LBO589685:LBO589686 LLK589685:LLK589686 LVG589685:LVG589686 MFC589685:MFC589686 MOY589685:MOY589686 MYU589685:MYU589686 NIQ589685:NIQ589686 NSM589685:NSM589686 OCI589685:OCI589686 OME589685:OME589686 OWA589685:OWA589686 PFW589685:PFW589686 PPS589685:PPS589686 PZO589685:PZO589686 QJK589685:QJK589686 QTG589685:QTG589686 RDC589685:RDC589686 RMY589685:RMY589686 RWU589685:RWU589686 SGQ589685:SGQ589686 SQM589685:SQM589686 TAI589685:TAI589686 TKE589685:TKE589686 TUA589685:TUA589686 UDW589685:UDW589686 UNS589685:UNS589686 UXO589685:UXO589686 VHK589685:VHK589686 VRG589685:VRG589686 WBC589685:WBC589686 WKY589685:WKY589686 WUU589685:WUU589686 II655221:II655222 SE655221:SE655222 ACA655221:ACA655222 ALW655221:ALW655222 AVS655221:AVS655222 BFO655221:BFO655222 BPK655221:BPK655222 BZG655221:BZG655222 CJC655221:CJC655222 CSY655221:CSY655222 DCU655221:DCU655222 DMQ655221:DMQ655222 DWM655221:DWM655222 EGI655221:EGI655222 EQE655221:EQE655222 FAA655221:FAA655222 FJW655221:FJW655222 FTS655221:FTS655222 GDO655221:GDO655222 GNK655221:GNK655222 GXG655221:GXG655222 HHC655221:HHC655222 HQY655221:HQY655222 IAU655221:IAU655222 IKQ655221:IKQ655222 IUM655221:IUM655222 JEI655221:JEI655222 JOE655221:JOE655222 JYA655221:JYA655222 KHW655221:KHW655222 KRS655221:KRS655222 LBO655221:LBO655222 LLK655221:LLK655222 LVG655221:LVG655222 MFC655221:MFC655222 MOY655221:MOY655222 MYU655221:MYU655222 NIQ655221:NIQ655222 NSM655221:NSM655222 OCI655221:OCI655222 OME655221:OME655222 OWA655221:OWA655222 PFW655221:PFW655222 PPS655221:PPS655222 PZO655221:PZO655222 QJK655221:QJK655222 QTG655221:QTG655222 RDC655221:RDC655222 RMY655221:RMY655222 RWU655221:RWU655222 SGQ655221:SGQ655222 SQM655221:SQM655222 TAI655221:TAI655222 TKE655221:TKE655222 TUA655221:TUA655222 UDW655221:UDW655222 UNS655221:UNS655222 UXO655221:UXO655222 VHK655221:VHK655222 VRG655221:VRG655222 WBC655221:WBC655222 WKY655221:WKY655222 WUU655221:WUU655222 II720757:II720758 SE720757:SE720758 ACA720757:ACA720758 ALW720757:ALW720758 AVS720757:AVS720758 BFO720757:BFO720758 BPK720757:BPK720758 BZG720757:BZG720758 CJC720757:CJC720758 CSY720757:CSY720758 DCU720757:DCU720758 DMQ720757:DMQ720758 DWM720757:DWM720758 EGI720757:EGI720758 EQE720757:EQE720758 FAA720757:FAA720758 FJW720757:FJW720758 FTS720757:FTS720758 GDO720757:GDO720758 GNK720757:GNK720758 GXG720757:GXG720758 HHC720757:HHC720758 HQY720757:HQY720758 IAU720757:IAU720758 IKQ720757:IKQ720758 IUM720757:IUM720758 JEI720757:JEI720758 JOE720757:JOE720758 JYA720757:JYA720758 KHW720757:KHW720758 KRS720757:KRS720758 LBO720757:LBO720758 LLK720757:LLK720758 LVG720757:LVG720758 MFC720757:MFC720758 MOY720757:MOY720758 MYU720757:MYU720758 NIQ720757:NIQ720758 NSM720757:NSM720758 OCI720757:OCI720758 OME720757:OME720758 OWA720757:OWA720758 PFW720757:PFW720758 PPS720757:PPS720758 PZO720757:PZO720758 QJK720757:QJK720758 QTG720757:QTG720758 RDC720757:RDC720758 RMY720757:RMY720758 RWU720757:RWU720758 SGQ720757:SGQ720758 SQM720757:SQM720758 TAI720757:TAI720758 TKE720757:TKE720758 TUA720757:TUA720758 UDW720757:UDW720758 UNS720757:UNS720758 UXO720757:UXO720758 VHK720757:VHK720758 VRG720757:VRG720758 WBC720757:WBC720758 WKY720757:WKY720758 WUU720757:WUU720758 II786293:II786294 SE786293:SE786294 ACA786293:ACA786294 ALW786293:ALW786294 AVS786293:AVS786294 BFO786293:BFO786294 BPK786293:BPK786294 BZG786293:BZG786294 CJC786293:CJC786294 CSY786293:CSY786294 DCU786293:DCU786294 DMQ786293:DMQ786294 DWM786293:DWM786294 EGI786293:EGI786294 EQE786293:EQE786294 FAA786293:FAA786294 FJW786293:FJW786294 FTS786293:FTS786294 GDO786293:GDO786294 GNK786293:GNK786294 GXG786293:GXG786294 HHC786293:HHC786294 HQY786293:HQY786294 IAU786293:IAU786294 IKQ786293:IKQ786294 IUM786293:IUM786294 JEI786293:JEI786294 JOE786293:JOE786294 JYA786293:JYA786294 KHW786293:KHW786294 KRS786293:KRS786294 LBO786293:LBO786294 LLK786293:LLK786294 LVG786293:LVG786294 MFC786293:MFC786294 MOY786293:MOY786294 MYU786293:MYU786294 NIQ786293:NIQ786294 NSM786293:NSM786294 OCI786293:OCI786294 OME786293:OME786294 OWA786293:OWA786294 PFW786293:PFW786294 PPS786293:PPS786294 PZO786293:PZO786294 QJK786293:QJK786294 QTG786293:QTG786294 RDC786293:RDC786294 RMY786293:RMY786294 RWU786293:RWU786294 SGQ786293:SGQ786294 SQM786293:SQM786294 TAI786293:TAI786294 TKE786293:TKE786294 TUA786293:TUA786294 UDW786293:UDW786294 UNS786293:UNS786294 UXO786293:UXO786294 VHK786293:VHK786294 VRG786293:VRG786294 WBC786293:WBC786294 WKY786293:WKY786294 WUU786293:WUU786294 II851829:II851830 SE851829:SE851830 ACA851829:ACA851830 ALW851829:ALW851830 AVS851829:AVS851830 BFO851829:BFO851830 BPK851829:BPK851830 BZG851829:BZG851830 CJC851829:CJC851830 CSY851829:CSY851830 DCU851829:DCU851830 DMQ851829:DMQ851830 DWM851829:DWM851830 EGI851829:EGI851830 EQE851829:EQE851830 FAA851829:FAA851830 FJW851829:FJW851830 FTS851829:FTS851830 GDO851829:GDO851830 GNK851829:GNK851830 GXG851829:GXG851830 HHC851829:HHC851830 HQY851829:HQY851830 IAU851829:IAU851830 IKQ851829:IKQ851830 IUM851829:IUM851830 JEI851829:JEI851830 JOE851829:JOE851830 JYA851829:JYA851830 KHW851829:KHW851830 KRS851829:KRS851830 LBO851829:LBO851830 LLK851829:LLK851830 LVG851829:LVG851830 MFC851829:MFC851830 MOY851829:MOY851830 MYU851829:MYU851830 NIQ851829:NIQ851830 NSM851829:NSM851830 OCI851829:OCI851830 OME851829:OME851830 OWA851829:OWA851830 PFW851829:PFW851830 PPS851829:PPS851830 PZO851829:PZO851830 QJK851829:QJK851830 QTG851829:QTG851830 RDC851829:RDC851830 RMY851829:RMY851830 RWU851829:RWU851830 SGQ851829:SGQ851830 SQM851829:SQM851830 TAI851829:TAI851830 TKE851829:TKE851830 TUA851829:TUA851830 UDW851829:UDW851830 UNS851829:UNS851830 UXO851829:UXO851830 VHK851829:VHK851830 VRG851829:VRG851830 WBC851829:WBC851830 WKY851829:WKY851830 WUU851829:WUU851830 II917365:II917366 SE917365:SE917366 ACA917365:ACA917366 ALW917365:ALW917366 AVS917365:AVS917366 BFO917365:BFO917366 BPK917365:BPK917366 BZG917365:BZG917366 CJC917365:CJC917366 CSY917365:CSY917366 DCU917365:DCU917366 DMQ917365:DMQ917366 DWM917365:DWM917366 EGI917365:EGI917366 EQE917365:EQE917366 FAA917365:FAA917366 FJW917365:FJW917366 FTS917365:FTS917366 GDO917365:GDO917366 GNK917365:GNK917366 GXG917365:GXG917366 HHC917365:HHC917366 HQY917365:HQY917366 IAU917365:IAU917366 IKQ917365:IKQ917366 IUM917365:IUM917366 JEI917365:JEI917366 JOE917365:JOE917366 JYA917365:JYA917366 KHW917365:KHW917366 KRS917365:KRS917366 LBO917365:LBO917366 LLK917365:LLK917366 LVG917365:LVG917366 MFC917365:MFC917366 MOY917365:MOY917366 MYU917365:MYU917366 NIQ917365:NIQ917366 NSM917365:NSM917366 OCI917365:OCI917366 OME917365:OME917366 OWA917365:OWA917366 PFW917365:PFW917366 PPS917365:PPS917366 PZO917365:PZO917366 QJK917365:QJK917366 QTG917365:QTG917366 RDC917365:RDC917366 RMY917365:RMY917366 RWU917365:RWU917366 SGQ917365:SGQ917366 SQM917365:SQM917366 TAI917365:TAI917366 TKE917365:TKE917366 TUA917365:TUA917366 UDW917365:UDW917366 UNS917365:UNS917366 UXO917365:UXO917366 VHK917365:VHK917366 VRG917365:VRG917366 WBC917365:WBC917366 WKY917365:WKY917366 WUU917365:WUU917366 II982901:II982902 SE982901:SE982902 ACA982901:ACA982902 ALW982901:ALW982902 AVS982901:AVS982902 BFO982901:BFO982902 BPK982901:BPK982902 BZG982901:BZG982902 CJC982901:CJC982902 CSY982901:CSY982902 DCU982901:DCU982902 DMQ982901:DMQ982902 DWM982901:DWM982902 EGI982901:EGI982902 EQE982901:EQE982902 FAA982901:FAA982902 FJW982901:FJW982902 FTS982901:FTS982902 GDO982901:GDO982902 GNK982901:GNK982902 GXG982901:GXG982902 HHC982901:HHC982902 HQY982901:HQY982902 IAU982901:IAU982902 IKQ982901:IKQ982902 IUM982901:IUM982902 JEI982901:JEI982902 JOE982901:JOE982902 JYA982901:JYA982902 KHW982901:KHW982902 KRS982901:KRS982902 LBO982901:LBO982902 LLK982901:LLK982902 LVG982901:LVG982902 MFC982901:MFC982902 MOY982901:MOY982902 MYU982901:MYU982902 NIQ982901:NIQ982902 NSM982901:NSM982902 OCI982901:OCI982902 OME982901:OME982902 OWA982901:OWA982902 PFW982901:PFW982902 PPS982901:PPS982902 PZO982901:PZO982902 QJK982901:QJK982902 QTG982901:QTG982902 RDC982901:RDC982902 RMY982901:RMY982902 RWU982901:RWU982902 SGQ982901:SGQ982902 SQM982901:SQM982902 TAI982901:TAI982902 TKE982901:TKE982902 TUA982901:TUA982902 UDW982901:UDW982902 UNS982901:UNS982902 UXO982901:UXO982902 VHK982901:VHK982902 VRG982901:VRG982902 WBC982901:WBC982902 WKY982901:WKY982902 WUU982901:WUU982902 II65391:II65394 SE65391:SE65394 ACA65391:ACA65394 ALW65391:ALW65394 AVS65391:AVS65394 BFO65391:BFO65394 BPK65391:BPK65394 BZG65391:BZG65394 CJC65391:CJC65394 CSY65391:CSY65394 DCU65391:DCU65394 DMQ65391:DMQ65394 DWM65391:DWM65394 EGI65391:EGI65394 EQE65391:EQE65394 FAA65391:FAA65394 FJW65391:FJW65394 FTS65391:FTS65394 GDO65391:GDO65394 GNK65391:GNK65394 GXG65391:GXG65394 HHC65391:HHC65394 HQY65391:HQY65394 IAU65391:IAU65394 IKQ65391:IKQ65394 IUM65391:IUM65394 JEI65391:JEI65394 JOE65391:JOE65394 JYA65391:JYA65394 KHW65391:KHW65394 KRS65391:KRS65394 LBO65391:LBO65394 LLK65391:LLK65394 LVG65391:LVG65394 MFC65391:MFC65394 MOY65391:MOY65394 MYU65391:MYU65394 NIQ65391:NIQ65394 NSM65391:NSM65394 OCI65391:OCI65394 OME65391:OME65394 OWA65391:OWA65394 PFW65391:PFW65394 PPS65391:PPS65394 PZO65391:PZO65394 QJK65391:QJK65394 QTG65391:QTG65394 RDC65391:RDC65394 RMY65391:RMY65394 RWU65391:RWU65394 SGQ65391:SGQ65394 SQM65391:SQM65394 TAI65391:TAI65394 TKE65391:TKE65394 TUA65391:TUA65394 UDW65391:UDW65394 UNS65391:UNS65394 UXO65391:UXO65394 VHK65391:VHK65394 VRG65391:VRG65394 WBC65391:WBC65394 WKY65391:WKY65394 WUU65391:WUU65394 II130927:II130930 SE130927:SE130930 ACA130927:ACA130930 ALW130927:ALW130930 AVS130927:AVS130930 BFO130927:BFO130930 BPK130927:BPK130930 BZG130927:BZG130930 CJC130927:CJC130930 CSY130927:CSY130930 DCU130927:DCU130930 DMQ130927:DMQ130930 DWM130927:DWM130930 EGI130927:EGI130930 EQE130927:EQE130930 FAA130927:FAA130930 FJW130927:FJW130930 FTS130927:FTS130930 GDO130927:GDO130930 GNK130927:GNK130930 GXG130927:GXG130930 HHC130927:HHC130930 HQY130927:HQY130930 IAU130927:IAU130930 IKQ130927:IKQ130930 IUM130927:IUM130930 JEI130927:JEI130930 JOE130927:JOE130930 JYA130927:JYA130930 KHW130927:KHW130930 KRS130927:KRS130930 LBO130927:LBO130930 LLK130927:LLK130930 LVG130927:LVG130930 MFC130927:MFC130930 MOY130927:MOY130930 MYU130927:MYU130930 NIQ130927:NIQ130930 NSM130927:NSM130930 OCI130927:OCI130930 OME130927:OME130930 OWA130927:OWA130930 PFW130927:PFW130930 PPS130927:PPS130930 PZO130927:PZO130930 QJK130927:QJK130930 QTG130927:QTG130930 RDC130927:RDC130930 RMY130927:RMY130930 RWU130927:RWU130930 SGQ130927:SGQ130930 SQM130927:SQM130930 TAI130927:TAI130930 TKE130927:TKE130930 TUA130927:TUA130930 UDW130927:UDW130930 UNS130927:UNS130930 UXO130927:UXO130930 VHK130927:VHK130930 VRG130927:VRG130930 WBC130927:WBC130930 WKY130927:WKY130930 WUU130927:WUU130930 II196463:II196466 SE196463:SE196466 ACA196463:ACA196466 ALW196463:ALW196466 AVS196463:AVS196466 BFO196463:BFO196466 BPK196463:BPK196466 BZG196463:BZG196466 CJC196463:CJC196466 CSY196463:CSY196466 DCU196463:DCU196466 DMQ196463:DMQ196466 DWM196463:DWM196466 EGI196463:EGI196466 EQE196463:EQE196466 FAA196463:FAA196466 FJW196463:FJW196466 FTS196463:FTS196466 GDO196463:GDO196466 GNK196463:GNK196466 GXG196463:GXG196466 HHC196463:HHC196466 HQY196463:HQY196466 IAU196463:IAU196466 IKQ196463:IKQ196466 IUM196463:IUM196466 JEI196463:JEI196466 JOE196463:JOE196466 JYA196463:JYA196466 KHW196463:KHW196466 KRS196463:KRS196466 LBO196463:LBO196466 LLK196463:LLK196466 LVG196463:LVG196466 MFC196463:MFC196466 MOY196463:MOY196466 MYU196463:MYU196466 NIQ196463:NIQ196466 NSM196463:NSM196466 OCI196463:OCI196466 OME196463:OME196466 OWA196463:OWA196466 PFW196463:PFW196466 PPS196463:PPS196466 PZO196463:PZO196466 QJK196463:QJK196466 QTG196463:QTG196466 RDC196463:RDC196466 RMY196463:RMY196466 RWU196463:RWU196466 SGQ196463:SGQ196466 SQM196463:SQM196466 TAI196463:TAI196466 TKE196463:TKE196466 TUA196463:TUA196466 UDW196463:UDW196466 UNS196463:UNS196466 UXO196463:UXO196466 VHK196463:VHK196466 VRG196463:VRG196466 WBC196463:WBC196466 WKY196463:WKY196466 WUU196463:WUU196466 II261999:II262002 SE261999:SE262002 ACA261999:ACA262002 ALW261999:ALW262002 AVS261999:AVS262002 BFO261999:BFO262002 BPK261999:BPK262002 BZG261999:BZG262002 CJC261999:CJC262002 CSY261999:CSY262002 DCU261999:DCU262002 DMQ261999:DMQ262002 DWM261999:DWM262002 EGI261999:EGI262002 EQE261999:EQE262002 FAA261999:FAA262002 FJW261999:FJW262002 FTS261999:FTS262002 GDO261999:GDO262002 GNK261999:GNK262002 GXG261999:GXG262002 HHC261999:HHC262002 HQY261999:HQY262002 IAU261999:IAU262002 IKQ261999:IKQ262002 IUM261999:IUM262002 JEI261999:JEI262002 JOE261999:JOE262002 JYA261999:JYA262002 KHW261999:KHW262002 KRS261999:KRS262002 LBO261999:LBO262002 LLK261999:LLK262002 LVG261999:LVG262002 MFC261999:MFC262002 MOY261999:MOY262002 MYU261999:MYU262002 NIQ261999:NIQ262002 NSM261999:NSM262002 OCI261999:OCI262002 OME261999:OME262002 OWA261999:OWA262002 PFW261999:PFW262002 PPS261999:PPS262002 PZO261999:PZO262002 QJK261999:QJK262002 QTG261999:QTG262002 RDC261999:RDC262002 RMY261999:RMY262002 RWU261999:RWU262002 SGQ261999:SGQ262002 SQM261999:SQM262002 TAI261999:TAI262002 TKE261999:TKE262002 TUA261999:TUA262002 UDW261999:UDW262002 UNS261999:UNS262002 UXO261999:UXO262002 VHK261999:VHK262002 VRG261999:VRG262002 WBC261999:WBC262002 WKY261999:WKY262002 WUU261999:WUU262002 II327535:II327538 SE327535:SE327538 ACA327535:ACA327538 ALW327535:ALW327538 AVS327535:AVS327538 BFO327535:BFO327538 BPK327535:BPK327538 BZG327535:BZG327538 CJC327535:CJC327538 CSY327535:CSY327538 DCU327535:DCU327538 DMQ327535:DMQ327538 DWM327535:DWM327538 EGI327535:EGI327538 EQE327535:EQE327538 FAA327535:FAA327538 FJW327535:FJW327538 FTS327535:FTS327538 GDO327535:GDO327538 GNK327535:GNK327538 GXG327535:GXG327538 HHC327535:HHC327538 HQY327535:HQY327538 IAU327535:IAU327538 IKQ327535:IKQ327538 IUM327535:IUM327538 JEI327535:JEI327538 JOE327535:JOE327538 JYA327535:JYA327538 KHW327535:KHW327538 KRS327535:KRS327538 LBO327535:LBO327538 LLK327535:LLK327538 LVG327535:LVG327538 MFC327535:MFC327538 MOY327535:MOY327538 MYU327535:MYU327538 NIQ327535:NIQ327538 NSM327535:NSM327538 OCI327535:OCI327538 OME327535:OME327538 OWA327535:OWA327538 PFW327535:PFW327538 PPS327535:PPS327538 PZO327535:PZO327538 QJK327535:QJK327538 QTG327535:QTG327538 RDC327535:RDC327538 RMY327535:RMY327538 RWU327535:RWU327538 SGQ327535:SGQ327538 SQM327535:SQM327538 TAI327535:TAI327538 TKE327535:TKE327538 TUA327535:TUA327538 UDW327535:UDW327538 UNS327535:UNS327538 UXO327535:UXO327538 VHK327535:VHK327538 VRG327535:VRG327538 WBC327535:WBC327538 WKY327535:WKY327538 WUU327535:WUU327538 II393071:II393074 SE393071:SE393074 ACA393071:ACA393074 ALW393071:ALW393074 AVS393071:AVS393074 BFO393071:BFO393074 BPK393071:BPK393074 BZG393071:BZG393074 CJC393071:CJC393074 CSY393071:CSY393074 DCU393071:DCU393074 DMQ393071:DMQ393074 DWM393071:DWM393074 EGI393071:EGI393074 EQE393071:EQE393074 FAA393071:FAA393074 FJW393071:FJW393074 FTS393071:FTS393074 GDO393071:GDO393074 GNK393071:GNK393074 GXG393071:GXG393074 HHC393071:HHC393074 HQY393071:HQY393074 IAU393071:IAU393074 IKQ393071:IKQ393074 IUM393071:IUM393074 JEI393071:JEI393074 JOE393071:JOE393074 JYA393071:JYA393074 KHW393071:KHW393074 KRS393071:KRS393074 LBO393071:LBO393074 LLK393071:LLK393074 LVG393071:LVG393074 MFC393071:MFC393074 MOY393071:MOY393074 MYU393071:MYU393074 NIQ393071:NIQ393074 NSM393071:NSM393074 OCI393071:OCI393074 OME393071:OME393074 OWA393071:OWA393074 PFW393071:PFW393074 PPS393071:PPS393074 PZO393071:PZO393074 QJK393071:QJK393074 QTG393071:QTG393074 RDC393071:RDC393074 RMY393071:RMY393074 RWU393071:RWU393074 SGQ393071:SGQ393074 SQM393071:SQM393074 TAI393071:TAI393074 TKE393071:TKE393074 TUA393071:TUA393074 UDW393071:UDW393074 UNS393071:UNS393074 UXO393071:UXO393074 VHK393071:VHK393074 VRG393071:VRG393074 WBC393071:WBC393074 WKY393071:WKY393074 WUU393071:WUU393074 II458607:II458610 SE458607:SE458610 ACA458607:ACA458610 ALW458607:ALW458610 AVS458607:AVS458610 BFO458607:BFO458610 BPK458607:BPK458610 BZG458607:BZG458610 CJC458607:CJC458610 CSY458607:CSY458610 DCU458607:DCU458610 DMQ458607:DMQ458610 DWM458607:DWM458610 EGI458607:EGI458610 EQE458607:EQE458610 FAA458607:FAA458610 FJW458607:FJW458610 FTS458607:FTS458610 GDO458607:GDO458610 GNK458607:GNK458610 GXG458607:GXG458610 HHC458607:HHC458610 HQY458607:HQY458610 IAU458607:IAU458610 IKQ458607:IKQ458610 IUM458607:IUM458610 JEI458607:JEI458610 JOE458607:JOE458610 JYA458607:JYA458610 KHW458607:KHW458610 KRS458607:KRS458610 LBO458607:LBO458610 LLK458607:LLK458610 LVG458607:LVG458610 MFC458607:MFC458610 MOY458607:MOY458610 MYU458607:MYU458610 NIQ458607:NIQ458610 NSM458607:NSM458610 OCI458607:OCI458610 OME458607:OME458610 OWA458607:OWA458610 PFW458607:PFW458610 PPS458607:PPS458610 PZO458607:PZO458610 QJK458607:QJK458610 QTG458607:QTG458610 RDC458607:RDC458610 RMY458607:RMY458610 RWU458607:RWU458610 SGQ458607:SGQ458610 SQM458607:SQM458610 TAI458607:TAI458610 TKE458607:TKE458610 TUA458607:TUA458610 UDW458607:UDW458610 UNS458607:UNS458610 UXO458607:UXO458610 VHK458607:VHK458610 VRG458607:VRG458610 WBC458607:WBC458610 WKY458607:WKY458610 WUU458607:WUU458610 II524143:II524146 SE524143:SE524146 ACA524143:ACA524146 ALW524143:ALW524146 AVS524143:AVS524146 BFO524143:BFO524146 BPK524143:BPK524146 BZG524143:BZG524146 CJC524143:CJC524146 CSY524143:CSY524146 DCU524143:DCU524146 DMQ524143:DMQ524146 DWM524143:DWM524146 EGI524143:EGI524146 EQE524143:EQE524146 FAA524143:FAA524146 FJW524143:FJW524146 FTS524143:FTS524146 GDO524143:GDO524146 GNK524143:GNK524146 GXG524143:GXG524146 HHC524143:HHC524146 HQY524143:HQY524146 IAU524143:IAU524146 IKQ524143:IKQ524146 IUM524143:IUM524146 JEI524143:JEI524146 JOE524143:JOE524146 JYA524143:JYA524146 KHW524143:KHW524146 KRS524143:KRS524146 LBO524143:LBO524146 LLK524143:LLK524146 LVG524143:LVG524146 MFC524143:MFC524146 MOY524143:MOY524146 MYU524143:MYU524146 NIQ524143:NIQ524146 NSM524143:NSM524146 OCI524143:OCI524146 OME524143:OME524146 OWA524143:OWA524146 PFW524143:PFW524146 PPS524143:PPS524146 PZO524143:PZO524146 QJK524143:QJK524146 QTG524143:QTG524146 RDC524143:RDC524146 RMY524143:RMY524146 RWU524143:RWU524146 SGQ524143:SGQ524146 SQM524143:SQM524146 TAI524143:TAI524146 TKE524143:TKE524146 TUA524143:TUA524146 UDW524143:UDW524146 UNS524143:UNS524146 UXO524143:UXO524146 VHK524143:VHK524146 VRG524143:VRG524146 WBC524143:WBC524146 WKY524143:WKY524146 WUU524143:WUU524146 II589679:II589682 SE589679:SE589682 ACA589679:ACA589682 ALW589679:ALW589682 AVS589679:AVS589682 BFO589679:BFO589682 BPK589679:BPK589682 BZG589679:BZG589682 CJC589679:CJC589682 CSY589679:CSY589682 DCU589679:DCU589682 DMQ589679:DMQ589682 DWM589679:DWM589682 EGI589679:EGI589682 EQE589679:EQE589682 FAA589679:FAA589682 FJW589679:FJW589682 FTS589679:FTS589682 GDO589679:GDO589682 GNK589679:GNK589682 GXG589679:GXG589682 HHC589679:HHC589682 HQY589679:HQY589682 IAU589679:IAU589682 IKQ589679:IKQ589682 IUM589679:IUM589682 JEI589679:JEI589682 JOE589679:JOE589682 JYA589679:JYA589682 KHW589679:KHW589682 KRS589679:KRS589682 LBO589679:LBO589682 LLK589679:LLK589682 LVG589679:LVG589682 MFC589679:MFC589682 MOY589679:MOY589682 MYU589679:MYU589682 NIQ589679:NIQ589682 NSM589679:NSM589682 OCI589679:OCI589682 OME589679:OME589682 OWA589679:OWA589682 PFW589679:PFW589682 PPS589679:PPS589682 PZO589679:PZO589682 QJK589679:QJK589682 QTG589679:QTG589682 RDC589679:RDC589682 RMY589679:RMY589682 RWU589679:RWU589682 SGQ589679:SGQ589682 SQM589679:SQM589682 TAI589679:TAI589682 TKE589679:TKE589682 TUA589679:TUA589682 UDW589679:UDW589682 UNS589679:UNS589682 UXO589679:UXO589682 VHK589679:VHK589682 VRG589679:VRG589682 WBC589679:WBC589682 WKY589679:WKY589682 WUU589679:WUU589682 II655215:II655218 SE655215:SE655218 ACA655215:ACA655218 ALW655215:ALW655218 AVS655215:AVS655218 BFO655215:BFO655218 BPK655215:BPK655218 BZG655215:BZG655218 CJC655215:CJC655218 CSY655215:CSY655218 DCU655215:DCU655218 DMQ655215:DMQ655218 DWM655215:DWM655218 EGI655215:EGI655218 EQE655215:EQE655218 FAA655215:FAA655218 FJW655215:FJW655218 FTS655215:FTS655218 GDO655215:GDO655218 GNK655215:GNK655218 GXG655215:GXG655218 HHC655215:HHC655218 HQY655215:HQY655218 IAU655215:IAU655218 IKQ655215:IKQ655218 IUM655215:IUM655218 JEI655215:JEI655218 JOE655215:JOE655218 JYA655215:JYA655218 KHW655215:KHW655218 KRS655215:KRS655218 LBO655215:LBO655218 LLK655215:LLK655218 LVG655215:LVG655218 MFC655215:MFC655218 MOY655215:MOY655218 MYU655215:MYU655218 NIQ655215:NIQ655218 NSM655215:NSM655218 OCI655215:OCI655218 OME655215:OME655218 OWA655215:OWA655218 PFW655215:PFW655218 PPS655215:PPS655218 PZO655215:PZO655218 QJK655215:QJK655218 QTG655215:QTG655218 RDC655215:RDC655218 RMY655215:RMY655218 RWU655215:RWU655218 SGQ655215:SGQ655218 SQM655215:SQM655218 TAI655215:TAI655218 TKE655215:TKE655218 TUA655215:TUA655218 UDW655215:UDW655218 UNS655215:UNS655218 UXO655215:UXO655218 VHK655215:VHK655218 VRG655215:VRG655218 WBC655215:WBC655218 WKY655215:WKY655218 WUU655215:WUU655218 II720751:II720754 SE720751:SE720754 ACA720751:ACA720754 ALW720751:ALW720754 AVS720751:AVS720754 BFO720751:BFO720754 BPK720751:BPK720754 BZG720751:BZG720754 CJC720751:CJC720754 CSY720751:CSY720754 DCU720751:DCU720754 DMQ720751:DMQ720754 DWM720751:DWM720754 EGI720751:EGI720754 EQE720751:EQE720754 FAA720751:FAA720754 FJW720751:FJW720754 FTS720751:FTS720754 GDO720751:GDO720754 GNK720751:GNK720754 GXG720751:GXG720754 HHC720751:HHC720754 HQY720751:HQY720754 IAU720751:IAU720754 IKQ720751:IKQ720754 IUM720751:IUM720754 JEI720751:JEI720754 JOE720751:JOE720754 JYA720751:JYA720754 KHW720751:KHW720754 KRS720751:KRS720754 LBO720751:LBO720754 LLK720751:LLK720754 LVG720751:LVG720754 MFC720751:MFC720754 MOY720751:MOY720754 MYU720751:MYU720754 NIQ720751:NIQ720754 NSM720751:NSM720754 OCI720751:OCI720754 OME720751:OME720754 OWA720751:OWA720754 PFW720751:PFW720754 PPS720751:PPS720754 PZO720751:PZO720754 QJK720751:QJK720754 QTG720751:QTG720754 RDC720751:RDC720754 RMY720751:RMY720754 RWU720751:RWU720754 SGQ720751:SGQ720754 SQM720751:SQM720754 TAI720751:TAI720754 TKE720751:TKE720754 TUA720751:TUA720754 UDW720751:UDW720754 UNS720751:UNS720754 UXO720751:UXO720754 VHK720751:VHK720754 VRG720751:VRG720754 WBC720751:WBC720754 WKY720751:WKY720754 WUU720751:WUU720754 II786287:II786290 SE786287:SE786290 ACA786287:ACA786290 ALW786287:ALW786290 AVS786287:AVS786290 BFO786287:BFO786290 BPK786287:BPK786290 BZG786287:BZG786290 CJC786287:CJC786290 CSY786287:CSY786290 DCU786287:DCU786290 DMQ786287:DMQ786290 DWM786287:DWM786290 EGI786287:EGI786290 EQE786287:EQE786290 FAA786287:FAA786290 FJW786287:FJW786290 FTS786287:FTS786290 GDO786287:GDO786290 GNK786287:GNK786290 GXG786287:GXG786290 HHC786287:HHC786290 HQY786287:HQY786290 IAU786287:IAU786290 IKQ786287:IKQ786290 IUM786287:IUM786290 JEI786287:JEI786290 JOE786287:JOE786290 JYA786287:JYA786290 KHW786287:KHW786290 KRS786287:KRS786290 LBO786287:LBO786290 LLK786287:LLK786290 LVG786287:LVG786290 MFC786287:MFC786290 MOY786287:MOY786290 MYU786287:MYU786290 NIQ786287:NIQ786290 NSM786287:NSM786290 OCI786287:OCI786290 OME786287:OME786290 OWA786287:OWA786290 PFW786287:PFW786290 PPS786287:PPS786290 PZO786287:PZO786290 QJK786287:QJK786290 QTG786287:QTG786290 RDC786287:RDC786290 RMY786287:RMY786290 RWU786287:RWU786290 SGQ786287:SGQ786290 SQM786287:SQM786290 TAI786287:TAI786290 TKE786287:TKE786290 TUA786287:TUA786290 UDW786287:UDW786290 UNS786287:UNS786290 UXO786287:UXO786290 VHK786287:VHK786290 VRG786287:VRG786290 WBC786287:WBC786290 WKY786287:WKY786290 WUU786287:WUU786290 II851823:II851826 SE851823:SE851826 ACA851823:ACA851826 ALW851823:ALW851826 AVS851823:AVS851826 BFO851823:BFO851826 BPK851823:BPK851826 BZG851823:BZG851826 CJC851823:CJC851826 CSY851823:CSY851826 DCU851823:DCU851826 DMQ851823:DMQ851826 DWM851823:DWM851826 EGI851823:EGI851826 EQE851823:EQE851826 FAA851823:FAA851826 FJW851823:FJW851826 FTS851823:FTS851826 GDO851823:GDO851826 GNK851823:GNK851826 GXG851823:GXG851826 HHC851823:HHC851826 HQY851823:HQY851826 IAU851823:IAU851826 IKQ851823:IKQ851826 IUM851823:IUM851826 JEI851823:JEI851826 JOE851823:JOE851826 JYA851823:JYA851826 KHW851823:KHW851826 KRS851823:KRS851826 LBO851823:LBO851826 LLK851823:LLK851826 LVG851823:LVG851826 MFC851823:MFC851826 MOY851823:MOY851826 MYU851823:MYU851826 NIQ851823:NIQ851826 NSM851823:NSM851826 OCI851823:OCI851826 OME851823:OME851826 OWA851823:OWA851826 PFW851823:PFW851826 PPS851823:PPS851826 PZO851823:PZO851826 QJK851823:QJK851826 QTG851823:QTG851826 RDC851823:RDC851826 RMY851823:RMY851826 RWU851823:RWU851826 SGQ851823:SGQ851826 SQM851823:SQM851826 TAI851823:TAI851826 TKE851823:TKE851826 TUA851823:TUA851826 UDW851823:UDW851826 UNS851823:UNS851826 UXO851823:UXO851826 VHK851823:VHK851826 VRG851823:VRG851826 WBC851823:WBC851826 WKY851823:WKY851826 WUU851823:WUU851826 II917359:II917362 SE917359:SE917362 ACA917359:ACA917362 ALW917359:ALW917362 AVS917359:AVS917362 BFO917359:BFO917362 BPK917359:BPK917362 BZG917359:BZG917362 CJC917359:CJC917362 CSY917359:CSY917362 DCU917359:DCU917362 DMQ917359:DMQ917362 DWM917359:DWM917362 EGI917359:EGI917362 EQE917359:EQE917362 FAA917359:FAA917362 FJW917359:FJW917362 FTS917359:FTS917362 GDO917359:GDO917362 GNK917359:GNK917362 GXG917359:GXG917362 HHC917359:HHC917362 HQY917359:HQY917362 IAU917359:IAU917362 IKQ917359:IKQ917362 IUM917359:IUM917362 JEI917359:JEI917362 JOE917359:JOE917362 JYA917359:JYA917362 KHW917359:KHW917362 KRS917359:KRS917362 LBO917359:LBO917362 LLK917359:LLK917362 LVG917359:LVG917362 MFC917359:MFC917362 MOY917359:MOY917362 MYU917359:MYU917362 NIQ917359:NIQ917362 NSM917359:NSM917362 OCI917359:OCI917362 OME917359:OME917362 OWA917359:OWA917362 PFW917359:PFW917362 PPS917359:PPS917362 PZO917359:PZO917362 QJK917359:QJK917362 QTG917359:QTG917362 RDC917359:RDC917362 RMY917359:RMY917362 RWU917359:RWU917362 SGQ917359:SGQ917362 SQM917359:SQM917362 TAI917359:TAI917362 TKE917359:TKE917362 TUA917359:TUA917362 UDW917359:UDW917362 UNS917359:UNS917362 UXO917359:UXO917362 VHK917359:VHK917362 VRG917359:VRG917362 WBC917359:WBC917362 WKY917359:WKY917362 WUU917359:WUU917362 II982895:II982898 SE982895:SE982898 ACA982895:ACA982898 ALW982895:ALW982898 AVS982895:AVS982898 BFO982895:BFO982898 BPK982895:BPK982898 BZG982895:BZG982898 CJC982895:CJC982898 CSY982895:CSY982898 DCU982895:DCU982898 DMQ982895:DMQ982898 DWM982895:DWM982898 EGI982895:EGI982898 EQE982895:EQE982898 FAA982895:FAA982898 FJW982895:FJW982898 FTS982895:FTS982898 GDO982895:GDO982898 GNK982895:GNK982898 GXG982895:GXG982898 HHC982895:HHC982898 HQY982895:HQY982898 IAU982895:IAU982898 IKQ982895:IKQ982898 IUM982895:IUM982898 JEI982895:JEI982898 JOE982895:JOE982898 JYA982895:JYA982898 KHW982895:KHW982898 KRS982895:KRS982898 LBO982895:LBO982898 LLK982895:LLK982898 LVG982895:LVG982898 MFC982895:MFC982898 MOY982895:MOY982898 MYU982895:MYU982898 NIQ982895:NIQ982898 NSM982895:NSM982898 OCI982895:OCI982898 OME982895:OME982898 OWA982895:OWA982898 PFW982895:PFW982898 PPS982895:PPS982898 PZO982895:PZO982898 QJK982895:QJK982898 QTG982895:QTG982898 RDC982895:RDC982898 RMY982895:RMY982898 RWU982895:RWU982898 SGQ982895:SGQ982898 SQM982895:SQM982898 TAI982895:TAI982898 TKE982895:TKE982898 TUA982895:TUA982898 UDW982895:UDW982898 UNS982895:UNS982898 UXO982895:UXO982898 VHK982895:VHK982898 VRG982895:VRG982898 WBC982895:WBC982898 WKY982895:WKY982898 WUU982895:WUU982898 II65377:II65379 SE65377:SE65379 ACA65377:ACA65379 ALW65377:ALW65379 AVS65377:AVS65379 BFO65377:BFO65379 BPK65377:BPK65379 BZG65377:BZG65379 CJC65377:CJC65379 CSY65377:CSY65379 DCU65377:DCU65379 DMQ65377:DMQ65379 DWM65377:DWM65379 EGI65377:EGI65379 EQE65377:EQE65379 FAA65377:FAA65379 FJW65377:FJW65379 FTS65377:FTS65379 GDO65377:GDO65379 GNK65377:GNK65379 GXG65377:GXG65379 HHC65377:HHC65379 HQY65377:HQY65379 IAU65377:IAU65379 IKQ65377:IKQ65379 IUM65377:IUM65379 JEI65377:JEI65379 JOE65377:JOE65379 JYA65377:JYA65379 KHW65377:KHW65379 KRS65377:KRS65379 LBO65377:LBO65379 LLK65377:LLK65379 LVG65377:LVG65379 MFC65377:MFC65379 MOY65377:MOY65379 MYU65377:MYU65379 NIQ65377:NIQ65379 NSM65377:NSM65379 OCI65377:OCI65379 OME65377:OME65379 OWA65377:OWA65379 PFW65377:PFW65379 PPS65377:PPS65379 PZO65377:PZO65379 QJK65377:QJK65379 QTG65377:QTG65379 RDC65377:RDC65379 RMY65377:RMY65379 RWU65377:RWU65379 SGQ65377:SGQ65379 SQM65377:SQM65379 TAI65377:TAI65379 TKE65377:TKE65379 TUA65377:TUA65379 UDW65377:UDW65379 UNS65377:UNS65379 UXO65377:UXO65379 VHK65377:VHK65379 VRG65377:VRG65379 WBC65377:WBC65379 WKY65377:WKY65379 WUU65377:WUU65379 II130913:II130915 SE130913:SE130915 ACA130913:ACA130915 ALW130913:ALW130915 AVS130913:AVS130915 BFO130913:BFO130915 BPK130913:BPK130915 BZG130913:BZG130915 CJC130913:CJC130915 CSY130913:CSY130915 DCU130913:DCU130915 DMQ130913:DMQ130915 DWM130913:DWM130915 EGI130913:EGI130915 EQE130913:EQE130915 FAA130913:FAA130915 FJW130913:FJW130915 FTS130913:FTS130915 GDO130913:GDO130915 GNK130913:GNK130915 GXG130913:GXG130915 HHC130913:HHC130915 HQY130913:HQY130915 IAU130913:IAU130915 IKQ130913:IKQ130915 IUM130913:IUM130915 JEI130913:JEI130915 JOE130913:JOE130915 JYA130913:JYA130915 KHW130913:KHW130915 KRS130913:KRS130915 LBO130913:LBO130915 LLK130913:LLK130915 LVG130913:LVG130915 MFC130913:MFC130915 MOY130913:MOY130915 MYU130913:MYU130915 NIQ130913:NIQ130915 NSM130913:NSM130915 OCI130913:OCI130915 OME130913:OME130915 OWA130913:OWA130915 PFW130913:PFW130915 PPS130913:PPS130915 PZO130913:PZO130915 QJK130913:QJK130915 QTG130913:QTG130915 RDC130913:RDC130915 RMY130913:RMY130915 RWU130913:RWU130915 SGQ130913:SGQ130915 SQM130913:SQM130915 TAI130913:TAI130915 TKE130913:TKE130915 TUA130913:TUA130915 UDW130913:UDW130915 UNS130913:UNS130915 UXO130913:UXO130915 VHK130913:VHK130915 VRG130913:VRG130915 WBC130913:WBC130915 WKY130913:WKY130915 WUU130913:WUU130915 II196449:II196451 SE196449:SE196451 ACA196449:ACA196451 ALW196449:ALW196451 AVS196449:AVS196451 BFO196449:BFO196451 BPK196449:BPK196451 BZG196449:BZG196451 CJC196449:CJC196451 CSY196449:CSY196451 DCU196449:DCU196451 DMQ196449:DMQ196451 DWM196449:DWM196451 EGI196449:EGI196451 EQE196449:EQE196451 FAA196449:FAA196451 FJW196449:FJW196451 FTS196449:FTS196451 GDO196449:GDO196451 GNK196449:GNK196451 GXG196449:GXG196451 HHC196449:HHC196451 HQY196449:HQY196451 IAU196449:IAU196451 IKQ196449:IKQ196451 IUM196449:IUM196451 JEI196449:JEI196451 JOE196449:JOE196451 JYA196449:JYA196451 KHW196449:KHW196451 KRS196449:KRS196451 LBO196449:LBO196451 LLK196449:LLK196451 LVG196449:LVG196451 MFC196449:MFC196451 MOY196449:MOY196451 MYU196449:MYU196451 NIQ196449:NIQ196451 NSM196449:NSM196451 OCI196449:OCI196451 OME196449:OME196451 OWA196449:OWA196451 PFW196449:PFW196451 PPS196449:PPS196451 PZO196449:PZO196451 QJK196449:QJK196451 QTG196449:QTG196451 RDC196449:RDC196451 RMY196449:RMY196451 RWU196449:RWU196451 SGQ196449:SGQ196451 SQM196449:SQM196451 TAI196449:TAI196451 TKE196449:TKE196451 TUA196449:TUA196451 UDW196449:UDW196451 UNS196449:UNS196451 UXO196449:UXO196451 VHK196449:VHK196451 VRG196449:VRG196451 WBC196449:WBC196451 WKY196449:WKY196451 WUU196449:WUU196451 II261985:II261987 SE261985:SE261987 ACA261985:ACA261987 ALW261985:ALW261987 AVS261985:AVS261987 BFO261985:BFO261987 BPK261985:BPK261987 BZG261985:BZG261987 CJC261985:CJC261987 CSY261985:CSY261987 DCU261985:DCU261987 DMQ261985:DMQ261987 DWM261985:DWM261987 EGI261985:EGI261987 EQE261985:EQE261987 FAA261985:FAA261987 FJW261985:FJW261987 FTS261985:FTS261987 GDO261985:GDO261987 GNK261985:GNK261987 GXG261985:GXG261987 HHC261985:HHC261987 HQY261985:HQY261987 IAU261985:IAU261987 IKQ261985:IKQ261987 IUM261985:IUM261987 JEI261985:JEI261987 JOE261985:JOE261987 JYA261985:JYA261987 KHW261985:KHW261987 KRS261985:KRS261987 LBO261985:LBO261987 LLK261985:LLK261987 LVG261985:LVG261987 MFC261985:MFC261987 MOY261985:MOY261987 MYU261985:MYU261987 NIQ261985:NIQ261987 NSM261985:NSM261987 OCI261985:OCI261987 OME261985:OME261987 OWA261985:OWA261987 PFW261985:PFW261987 PPS261985:PPS261987 PZO261985:PZO261987 QJK261985:QJK261987 QTG261985:QTG261987 RDC261985:RDC261987 RMY261985:RMY261987 RWU261985:RWU261987 SGQ261985:SGQ261987 SQM261985:SQM261987 TAI261985:TAI261987 TKE261985:TKE261987 TUA261985:TUA261987 UDW261985:UDW261987 UNS261985:UNS261987 UXO261985:UXO261987 VHK261985:VHK261987 VRG261985:VRG261987 WBC261985:WBC261987 WKY261985:WKY261987 WUU261985:WUU261987 II327521:II327523 SE327521:SE327523 ACA327521:ACA327523 ALW327521:ALW327523 AVS327521:AVS327523 BFO327521:BFO327523 BPK327521:BPK327523 BZG327521:BZG327523 CJC327521:CJC327523 CSY327521:CSY327523 DCU327521:DCU327523 DMQ327521:DMQ327523 DWM327521:DWM327523 EGI327521:EGI327523 EQE327521:EQE327523 FAA327521:FAA327523 FJW327521:FJW327523 FTS327521:FTS327523 GDO327521:GDO327523 GNK327521:GNK327523 GXG327521:GXG327523 HHC327521:HHC327523 HQY327521:HQY327523 IAU327521:IAU327523 IKQ327521:IKQ327523 IUM327521:IUM327523 JEI327521:JEI327523 JOE327521:JOE327523 JYA327521:JYA327523 KHW327521:KHW327523 KRS327521:KRS327523 LBO327521:LBO327523 LLK327521:LLK327523 LVG327521:LVG327523 MFC327521:MFC327523 MOY327521:MOY327523 MYU327521:MYU327523 NIQ327521:NIQ327523 NSM327521:NSM327523 OCI327521:OCI327523 OME327521:OME327523 OWA327521:OWA327523 PFW327521:PFW327523 PPS327521:PPS327523 PZO327521:PZO327523 QJK327521:QJK327523 QTG327521:QTG327523 RDC327521:RDC327523 RMY327521:RMY327523 RWU327521:RWU327523 SGQ327521:SGQ327523 SQM327521:SQM327523 TAI327521:TAI327523 TKE327521:TKE327523 TUA327521:TUA327523 UDW327521:UDW327523 UNS327521:UNS327523 UXO327521:UXO327523 VHK327521:VHK327523 VRG327521:VRG327523 WBC327521:WBC327523 WKY327521:WKY327523 WUU327521:WUU327523 II393057:II393059 SE393057:SE393059 ACA393057:ACA393059 ALW393057:ALW393059 AVS393057:AVS393059 BFO393057:BFO393059 BPK393057:BPK393059 BZG393057:BZG393059 CJC393057:CJC393059 CSY393057:CSY393059 DCU393057:DCU393059 DMQ393057:DMQ393059 DWM393057:DWM393059 EGI393057:EGI393059 EQE393057:EQE393059 FAA393057:FAA393059 FJW393057:FJW393059 FTS393057:FTS393059 GDO393057:GDO393059 GNK393057:GNK393059 GXG393057:GXG393059 HHC393057:HHC393059 HQY393057:HQY393059 IAU393057:IAU393059 IKQ393057:IKQ393059 IUM393057:IUM393059 JEI393057:JEI393059 JOE393057:JOE393059 JYA393057:JYA393059 KHW393057:KHW393059 KRS393057:KRS393059 LBO393057:LBO393059 LLK393057:LLK393059 LVG393057:LVG393059 MFC393057:MFC393059 MOY393057:MOY393059 MYU393057:MYU393059 NIQ393057:NIQ393059 NSM393057:NSM393059 OCI393057:OCI393059 OME393057:OME393059 OWA393057:OWA393059 PFW393057:PFW393059 PPS393057:PPS393059 PZO393057:PZO393059 QJK393057:QJK393059 QTG393057:QTG393059 RDC393057:RDC393059 RMY393057:RMY393059 RWU393057:RWU393059 SGQ393057:SGQ393059 SQM393057:SQM393059 TAI393057:TAI393059 TKE393057:TKE393059 TUA393057:TUA393059 UDW393057:UDW393059 UNS393057:UNS393059 UXO393057:UXO393059 VHK393057:VHK393059 VRG393057:VRG393059 WBC393057:WBC393059 WKY393057:WKY393059 WUU393057:WUU393059 II458593:II458595 SE458593:SE458595 ACA458593:ACA458595 ALW458593:ALW458595 AVS458593:AVS458595 BFO458593:BFO458595 BPK458593:BPK458595 BZG458593:BZG458595 CJC458593:CJC458595 CSY458593:CSY458595 DCU458593:DCU458595 DMQ458593:DMQ458595 DWM458593:DWM458595 EGI458593:EGI458595 EQE458593:EQE458595 FAA458593:FAA458595 FJW458593:FJW458595 FTS458593:FTS458595 GDO458593:GDO458595 GNK458593:GNK458595 GXG458593:GXG458595 HHC458593:HHC458595 HQY458593:HQY458595 IAU458593:IAU458595 IKQ458593:IKQ458595 IUM458593:IUM458595 JEI458593:JEI458595 JOE458593:JOE458595 JYA458593:JYA458595 KHW458593:KHW458595 KRS458593:KRS458595 LBO458593:LBO458595 LLK458593:LLK458595 LVG458593:LVG458595 MFC458593:MFC458595 MOY458593:MOY458595 MYU458593:MYU458595 NIQ458593:NIQ458595 NSM458593:NSM458595 OCI458593:OCI458595 OME458593:OME458595 OWA458593:OWA458595 PFW458593:PFW458595 PPS458593:PPS458595 PZO458593:PZO458595 QJK458593:QJK458595 QTG458593:QTG458595 RDC458593:RDC458595 RMY458593:RMY458595 RWU458593:RWU458595 SGQ458593:SGQ458595 SQM458593:SQM458595 TAI458593:TAI458595 TKE458593:TKE458595 TUA458593:TUA458595 UDW458593:UDW458595 UNS458593:UNS458595 UXO458593:UXO458595 VHK458593:VHK458595 VRG458593:VRG458595 WBC458593:WBC458595 WKY458593:WKY458595 WUU458593:WUU458595 II524129:II524131 SE524129:SE524131 ACA524129:ACA524131 ALW524129:ALW524131 AVS524129:AVS524131 BFO524129:BFO524131 BPK524129:BPK524131 BZG524129:BZG524131 CJC524129:CJC524131 CSY524129:CSY524131 DCU524129:DCU524131 DMQ524129:DMQ524131 DWM524129:DWM524131 EGI524129:EGI524131 EQE524129:EQE524131 FAA524129:FAA524131 FJW524129:FJW524131 FTS524129:FTS524131 GDO524129:GDO524131 GNK524129:GNK524131 GXG524129:GXG524131 HHC524129:HHC524131 HQY524129:HQY524131 IAU524129:IAU524131 IKQ524129:IKQ524131 IUM524129:IUM524131 JEI524129:JEI524131 JOE524129:JOE524131 JYA524129:JYA524131 KHW524129:KHW524131 KRS524129:KRS524131 LBO524129:LBO524131 LLK524129:LLK524131 LVG524129:LVG524131 MFC524129:MFC524131 MOY524129:MOY524131 MYU524129:MYU524131 NIQ524129:NIQ524131 NSM524129:NSM524131 OCI524129:OCI524131 OME524129:OME524131 OWA524129:OWA524131 PFW524129:PFW524131 PPS524129:PPS524131 PZO524129:PZO524131 QJK524129:QJK524131 QTG524129:QTG524131 RDC524129:RDC524131 RMY524129:RMY524131 RWU524129:RWU524131 SGQ524129:SGQ524131 SQM524129:SQM524131 TAI524129:TAI524131 TKE524129:TKE524131 TUA524129:TUA524131 UDW524129:UDW524131 UNS524129:UNS524131 UXO524129:UXO524131 VHK524129:VHK524131 VRG524129:VRG524131 WBC524129:WBC524131 WKY524129:WKY524131 WUU524129:WUU524131 II589665:II589667 SE589665:SE589667 ACA589665:ACA589667 ALW589665:ALW589667 AVS589665:AVS589667 BFO589665:BFO589667 BPK589665:BPK589667 BZG589665:BZG589667 CJC589665:CJC589667 CSY589665:CSY589667 DCU589665:DCU589667 DMQ589665:DMQ589667 DWM589665:DWM589667 EGI589665:EGI589667 EQE589665:EQE589667 FAA589665:FAA589667 FJW589665:FJW589667 FTS589665:FTS589667 GDO589665:GDO589667 GNK589665:GNK589667 GXG589665:GXG589667 HHC589665:HHC589667 HQY589665:HQY589667 IAU589665:IAU589667 IKQ589665:IKQ589667 IUM589665:IUM589667 JEI589665:JEI589667 JOE589665:JOE589667 JYA589665:JYA589667 KHW589665:KHW589667 KRS589665:KRS589667 LBO589665:LBO589667 LLK589665:LLK589667 LVG589665:LVG589667 MFC589665:MFC589667 MOY589665:MOY589667 MYU589665:MYU589667 NIQ589665:NIQ589667 NSM589665:NSM589667 OCI589665:OCI589667 OME589665:OME589667 OWA589665:OWA589667 PFW589665:PFW589667 PPS589665:PPS589667 PZO589665:PZO589667 QJK589665:QJK589667 QTG589665:QTG589667 RDC589665:RDC589667 RMY589665:RMY589667 RWU589665:RWU589667 SGQ589665:SGQ589667 SQM589665:SQM589667 TAI589665:TAI589667 TKE589665:TKE589667 TUA589665:TUA589667 UDW589665:UDW589667 UNS589665:UNS589667 UXO589665:UXO589667 VHK589665:VHK589667 VRG589665:VRG589667 WBC589665:WBC589667 WKY589665:WKY589667 WUU589665:WUU589667 II655201:II655203 SE655201:SE655203 ACA655201:ACA655203 ALW655201:ALW655203 AVS655201:AVS655203 BFO655201:BFO655203 BPK655201:BPK655203 BZG655201:BZG655203 CJC655201:CJC655203 CSY655201:CSY655203 DCU655201:DCU655203 DMQ655201:DMQ655203 DWM655201:DWM655203 EGI655201:EGI655203 EQE655201:EQE655203 FAA655201:FAA655203 FJW655201:FJW655203 FTS655201:FTS655203 GDO655201:GDO655203 GNK655201:GNK655203 GXG655201:GXG655203 HHC655201:HHC655203 HQY655201:HQY655203 IAU655201:IAU655203 IKQ655201:IKQ655203 IUM655201:IUM655203 JEI655201:JEI655203 JOE655201:JOE655203 JYA655201:JYA655203 KHW655201:KHW655203 KRS655201:KRS655203 LBO655201:LBO655203 LLK655201:LLK655203 LVG655201:LVG655203 MFC655201:MFC655203 MOY655201:MOY655203 MYU655201:MYU655203 NIQ655201:NIQ655203 NSM655201:NSM655203 OCI655201:OCI655203 OME655201:OME655203 OWA655201:OWA655203 PFW655201:PFW655203 PPS655201:PPS655203 PZO655201:PZO655203 QJK655201:QJK655203 QTG655201:QTG655203 RDC655201:RDC655203 RMY655201:RMY655203 RWU655201:RWU655203 SGQ655201:SGQ655203 SQM655201:SQM655203 TAI655201:TAI655203 TKE655201:TKE655203 TUA655201:TUA655203 UDW655201:UDW655203 UNS655201:UNS655203 UXO655201:UXO655203 VHK655201:VHK655203 VRG655201:VRG655203 WBC655201:WBC655203 WKY655201:WKY655203 WUU655201:WUU655203 II720737:II720739 SE720737:SE720739 ACA720737:ACA720739 ALW720737:ALW720739 AVS720737:AVS720739 BFO720737:BFO720739 BPK720737:BPK720739 BZG720737:BZG720739 CJC720737:CJC720739 CSY720737:CSY720739 DCU720737:DCU720739 DMQ720737:DMQ720739 DWM720737:DWM720739 EGI720737:EGI720739 EQE720737:EQE720739 FAA720737:FAA720739 FJW720737:FJW720739 FTS720737:FTS720739 GDO720737:GDO720739 GNK720737:GNK720739 GXG720737:GXG720739 HHC720737:HHC720739 HQY720737:HQY720739 IAU720737:IAU720739 IKQ720737:IKQ720739 IUM720737:IUM720739 JEI720737:JEI720739 JOE720737:JOE720739 JYA720737:JYA720739 KHW720737:KHW720739 KRS720737:KRS720739 LBO720737:LBO720739 LLK720737:LLK720739 LVG720737:LVG720739 MFC720737:MFC720739 MOY720737:MOY720739 MYU720737:MYU720739 NIQ720737:NIQ720739 NSM720737:NSM720739 OCI720737:OCI720739 OME720737:OME720739 OWA720737:OWA720739 PFW720737:PFW720739 PPS720737:PPS720739 PZO720737:PZO720739 QJK720737:QJK720739 QTG720737:QTG720739 RDC720737:RDC720739 RMY720737:RMY720739 RWU720737:RWU720739 SGQ720737:SGQ720739 SQM720737:SQM720739 TAI720737:TAI720739 TKE720737:TKE720739 TUA720737:TUA720739 UDW720737:UDW720739 UNS720737:UNS720739 UXO720737:UXO720739 VHK720737:VHK720739 VRG720737:VRG720739 WBC720737:WBC720739 WKY720737:WKY720739 WUU720737:WUU720739 II786273:II786275 SE786273:SE786275 ACA786273:ACA786275 ALW786273:ALW786275 AVS786273:AVS786275 BFO786273:BFO786275 BPK786273:BPK786275 BZG786273:BZG786275 CJC786273:CJC786275 CSY786273:CSY786275 DCU786273:DCU786275 DMQ786273:DMQ786275 DWM786273:DWM786275 EGI786273:EGI786275 EQE786273:EQE786275 FAA786273:FAA786275 FJW786273:FJW786275 FTS786273:FTS786275 GDO786273:GDO786275 GNK786273:GNK786275 GXG786273:GXG786275 HHC786273:HHC786275 HQY786273:HQY786275 IAU786273:IAU786275 IKQ786273:IKQ786275 IUM786273:IUM786275 JEI786273:JEI786275 JOE786273:JOE786275 JYA786273:JYA786275 KHW786273:KHW786275 KRS786273:KRS786275 LBO786273:LBO786275 LLK786273:LLK786275 LVG786273:LVG786275 MFC786273:MFC786275 MOY786273:MOY786275 MYU786273:MYU786275 NIQ786273:NIQ786275 NSM786273:NSM786275 OCI786273:OCI786275 OME786273:OME786275 OWA786273:OWA786275 PFW786273:PFW786275 PPS786273:PPS786275 PZO786273:PZO786275 QJK786273:QJK786275 QTG786273:QTG786275 RDC786273:RDC786275 RMY786273:RMY786275 RWU786273:RWU786275 SGQ786273:SGQ786275 SQM786273:SQM786275 TAI786273:TAI786275 TKE786273:TKE786275 TUA786273:TUA786275 UDW786273:UDW786275 UNS786273:UNS786275 UXO786273:UXO786275 VHK786273:VHK786275 VRG786273:VRG786275 WBC786273:WBC786275 WKY786273:WKY786275 WUU786273:WUU786275 II851809:II851811 SE851809:SE851811 ACA851809:ACA851811 ALW851809:ALW851811 AVS851809:AVS851811 BFO851809:BFO851811 BPK851809:BPK851811 BZG851809:BZG851811 CJC851809:CJC851811 CSY851809:CSY851811 DCU851809:DCU851811 DMQ851809:DMQ851811 DWM851809:DWM851811 EGI851809:EGI851811 EQE851809:EQE851811 FAA851809:FAA851811 FJW851809:FJW851811 FTS851809:FTS851811 GDO851809:GDO851811 GNK851809:GNK851811 GXG851809:GXG851811 HHC851809:HHC851811 HQY851809:HQY851811 IAU851809:IAU851811 IKQ851809:IKQ851811 IUM851809:IUM851811 JEI851809:JEI851811 JOE851809:JOE851811 JYA851809:JYA851811 KHW851809:KHW851811 KRS851809:KRS851811 LBO851809:LBO851811 LLK851809:LLK851811 LVG851809:LVG851811 MFC851809:MFC851811 MOY851809:MOY851811 MYU851809:MYU851811 NIQ851809:NIQ851811 NSM851809:NSM851811 OCI851809:OCI851811 OME851809:OME851811 OWA851809:OWA851811 PFW851809:PFW851811 PPS851809:PPS851811 PZO851809:PZO851811 QJK851809:QJK851811 QTG851809:QTG851811 RDC851809:RDC851811 RMY851809:RMY851811 RWU851809:RWU851811 SGQ851809:SGQ851811 SQM851809:SQM851811 TAI851809:TAI851811 TKE851809:TKE851811 TUA851809:TUA851811 UDW851809:UDW851811 UNS851809:UNS851811 UXO851809:UXO851811 VHK851809:VHK851811 VRG851809:VRG851811 WBC851809:WBC851811 WKY851809:WKY851811 WUU851809:WUU851811 II917345:II917347 SE917345:SE917347 ACA917345:ACA917347 ALW917345:ALW917347 AVS917345:AVS917347 BFO917345:BFO917347 BPK917345:BPK917347 BZG917345:BZG917347 CJC917345:CJC917347 CSY917345:CSY917347 DCU917345:DCU917347 DMQ917345:DMQ917347 DWM917345:DWM917347 EGI917345:EGI917347 EQE917345:EQE917347 FAA917345:FAA917347 FJW917345:FJW917347 FTS917345:FTS917347 GDO917345:GDO917347 GNK917345:GNK917347 GXG917345:GXG917347 HHC917345:HHC917347 HQY917345:HQY917347 IAU917345:IAU917347 IKQ917345:IKQ917347 IUM917345:IUM917347 JEI917345:JEI917347 JOE917345:JOE917347 JYA917345:JYA917347 KHW917345:KHW917347 KRS917345:KRS917347 LBO917345:LBO917347 LLK917345:LLK917347 LVG917345:LVG917347 MFC917345:MFC917347 MOY917345:MOY917347 MYU917345:MYU917347 NIQ917345:NIQ917347 NSM917345:NSM917347 OCI917345:OCI917347 OME917345:OME917347 OWA917345:OWA917347 PFW917345:PFW917347 PPS917345:PPS917347 PZO917345:PZO917347 QJK917345:QJK917347 QTG917345:QTG917347 RDC917345:RDC917347 RMY917345:RMY917347 RWU917345:RWU917347 SGQ917345:SGQ917347 SQM917345:SQM917347 TAI917345:TAI917347 TKE917345:TKE917347 TUA917345:TUA917347 UDW917345:UDW917347 UNS917345:UNS917347 UXO917345:UXO917347 VHK917345:VHK917347 VRG917345:VRG917347 WBC917345:WBC917347 WKY917345:WKY917347 WUU917345:WUU917347 II982881:II982883 SE982881:SE982883 ACA982881:ACA982883 ALW982881:ALW982883 AVS982881:AVS982883 BFO982881:BFO982883 BPK982881:BPK982883 BZG982881:BZG982883 CJC982881:CJC982883 CSY982881:CSY982883 DCU982881:DCU982883 DMQ982881:DMQ982883 DWM982881:DWM982883 EGI982881:EGI982883 EQE982881:EQE982883 FAA982881:FAA982883 FJW982881:FJW982883 FTS982881:FTS982883 GDO982881:GDO982883 GNK982881:GNK982883 GXG982881:GXG982883 HHC982881:HHC982883 HQY982881:HQY982883 IAU982881:IAU982883 IKQ982881:IKQ982883 IUM982881:IUM982883 JEI982881:JEI982883 JOE982881:JOE982883 JYA982881:JYA982883 KHW982881:KHW982883 KRS982881:KRS982883 LBO982881:LBO982883 LLK982881:LLK982883 LVG982881:LVG982883 MFC982881:MFC982883 MOY982881:MOY982883 MYU982881:MYU982883 NIQ982881:NIQ982883 NSM982881:NSM982883 OCI982881:OCI982883 OME982881:OME982883 OWA982881:OWA982883 PFW982881:PFW982883 PPS982881:PPS982883 PZO982881:PZO982883 QJK982881:QJK982883 QTG982881:QTG982883 RDC982881:RDC982883 RMY982881:RMY982883 RWU982881:RWU982883 SGQ982881:SGQ982883 SQM982881:SQM982883 TAI982881:TAI982883 TKE982881:TKE982883 TUA982881:TUA982883 UDW982881:UDW982883 UNS982881:UNS982883 UXO982881:UXO982883 VHK982881:VHK982883 VRG982881:VRG982883 WBC982881:WBC982883 WKY982881:WKY982883 WUU982881:WUU982883 II65381:II65383 SE65381:SE65383 ACA65381:ACA65383 ALW65381:ALW65383 AVS65381:AVS65383 BFO65381:BFO65383 BPK65381:BPK65383 BZG65381:BZG65383 CJC65381:CJC65383 CSY65381:CSY65383 DCU65381:DCU65383 DMQ65381:DMQ65383 DWM65381:DWM65383 EGI65381:EGI65383 EQE65381:EQE65383 FAA65381:FAA65383 FJW65381:FJW65383 FTS65381:FTS65383 GDO65381:GDO65383 GNK65381:GNK65383 GXG65381:GXG65383 HHC65381:HHC65383 HQY65381:HQY65383 IAU65381:IAU65383 IKQ65381:IKQ65383 IUM65381:IUM65383 JEI65381:JEI65383 JOE65381:JOE65383 JYA65381:JYA65383 KHW65381:KHW65383 KRS65381:KRS65383 LBO65381:LBO65383 LLK65381:LLK65383 LVG65381:LVG65383 MFC65381:MFC65383 MOY65381:MOY65383 MYU65381:MYU65383 NIQ65381:NIQ65383 NSM65381:NSM65383 OCI65381:OCI65383 OME65381:OME65383 OWA65381:OWA65383 PFW65381:PFW65383 PPS65381:PPS65383 PZO65381:PZO65383 QJK65381:QJK65383 QTG65381:QTG65383 RDC65381:RDC65383 RMY65381:RMY65383 RWU65381:RWU65383 SGQ65381:SGQ65383 SQM65381:SQM65383 TAI65381:TAI65383 TKE65381:TKE65383 TUA65381:TUA65383 UDW65381:UDW65383 UNS65381:UNS65383 UXO65381:UXO65383 VHK65381:VHK65383 VRG65381:VRG65383 WBC65381:WBC65383 WKY65381:WKY65383 WUU65381:WUU65383 II130917:II130919 SE130917:SE130919 ACA130917:ACA130919 ALW130917:ALW130919 AVS130917:AVS130919 BFO130917:BFO130919 BPK130917:BPK130919 BZG130917:BZG130919 CJC130917:CJC130919 CSY130917:CSY130919 DCU130917:DCU130919 DMQ130917:DMQ130919 DWM130917:DWM130919 EGI130917:EGI130919 EQE130917:EQE130919 FAA130917:FAA130919 FJW130917:FJW130919 FTS130917:FTS130919 GDO130917:GDO130919 GNK130917:GNK130919 GXG130917:GXG130919 HHC130917:HHC130919 HQY130917:HQY130919 IAU130917:IAU130919 IKQ130917:IKQ130919 IUM130917:IUM130919 JEI130917:JEI130919 JOE130917:JOE130919 JYA130917:JYA130919 KHW130917:KHW130919 KRS130917:KRS130919 LBO130917:LBO130919 LLK130917:LLK130919 LVG130917:LVG130919 MFC130917:MFC130919 MOY130917:MOY130919 MYU130917:MYU130919 NIQ130917:NIQ130919 NSM130917:NSM130919 OCI130917:OCI130919 OME130917:OME130919 OWA130917:OWA130919 PFW130917:PFW130919 PPS130917:PPS130919 PZO130917:PZO130919 QJK130917:QJK130919 QTG130917:QTG130919 RDC130917:RDC130919 RMY130917:RMY130919 RWU130917:RWU130919 SGQ130917:SGQ130919 SQM130917:SQM130919 TAI130917:TAI130919 TKE130917:TKE130919 TUA130917:TUA130919 UDW130917:UDW130919 UNS130917:UNS130919 UXO130917:UXO130919 VHK130917:VHK130919 VRG130917:VRG130919 WBC130917:WBC130919 WKY130917:WKY130919 WUU130917:WUU130919 II196453:II196455 SE196453:SE196455 ACA196453:ACA196455 ALW196453:ALW196455 AVS196453:AVS196455 BFO196453:BFO196455 BPK196453:BPK196455 BZG196453:BZG196455 CJC196453:CJC196455 CSY196453:CSY196455 DCU196453:DCU196455 DMQ196453:DMQ196455 DWM196453:DWM196455 EGI196453:EGI196455 EQE196453:EQE196455 FAA196453:FAA196455 FJW196453:FJW196455 FTS196453:FTS196455 GDO196453:GDO196455 GNK196453:GNK196455 GXG196453:GXG196455 HHC196453:HHC196455 HQY196453:HQY196455 IAU196453:IAU196455 IKQ196453:IKQ196455 IUM196453:IUM196455 JEI196453:JEI196455 JOE196453:JOE196455 JYA196453:JYA196455 KHW196453:KHW196455 KRS196453:KRS196455 LBO196453:LBO196455 LLK196453:LLK196455 LVG196453:LVG196455 MFC196453:MFC196455 MOY196453:MOY196455 MYU196453:MYU196455 NIQ196453:NIQ196455 NSM196453:NSM196455 OCI196453:OCI196455 OME196453:OME196455 OWA196453:OWA196455 PFW196453:PFW196455 PPS196453:PPS196455 PZO196453:PZO196455 QJK196453:QJK196455 QTG196453:QTG196455 RDC196453:RDC196455 RMY196453:RMY196455 RWU196453:RWU196455 SGQ196453:SGQ196455 SQM196453:SQM196455 TAI196453:TAI196455 TKE196453:TKE196455 TUA196453:TUA196455 UDW196453:UDW196455 UNS196453:UNS196455 UXO196453:UXO196455 VHK196453:VHK196455 VRG196453:VRG196455 WBC196453:WBC196455 WKY196453:WKY196455 WUU196453:WUU196455 II261989:II261991 SE261989:SE261991 ACA261989:ACA261991 ALW261989:ALW261991 AVS261989:AVS261991 BFO261989:BFO261991 BPK261989:BPK261991 BZG261989:BZG261991 CJC261989:CJC261991 CSY261989:CSY261991 DCU261989:DCU261991 DMQ261989:DMQ261991 DWM261989:DWM261991 EGI261989:EGI261991 EQE261989:EQE261991 FAA261989:FAA261991 FJW261989:FJW261991 FTS261989:FTS261991 GDO261989:GDO261991 GNK261989:GNK261991 GXG261989:GXG261991 HHC261989:HHC261991 HQY261989:HQY261991 IAU261989:IAU261991 IKQ261989:IKQ261991 IUM261989:IUM261991 JEI261989:JEI261991 JOE261989:JOE261991 JYA261989:JYA261991 KHW261989:KHW261991 KRS261989:KRS261991 LBO261989:LBO261991 LLK261989:LLK261991 LVG261989:LVG261991 MFC261989:MFC261991 MOY261989:MOY261991 MYU261989:MYU261991 NIQ261989:NIQ261991 NSM261989:NSM261991 OCI261989:OCI261991 OME261989:OME261991 OWA261989:OWA261991 PFW261989:PFW261991 PPS261989:PPS261991 PZO261989:PZO261991 QJK261989:QJK261991 QTG261989:QTG261991 RDC261989:RDC261991 RMY261989:RMY261991 RWU261989:RWU261991 SGQ261989:SGQ261991 SQM261989:SQM261991 TAI261989:TAI261991 TKE261989:TKE261991 TUA261989:TUA261991 UDW261989:UDW261991 UNS261989:UNS261991 UXO261989:UXO261991 VHK261989:VHK261991 VRG261989:VRG261991 WBC261989:WBC261991 WKY261989:WKY261991 WUU261989:WUU261991 II327525:II327527 SE327525:SE327527 ACA327525:ACA327527 ALW327525:ALW327527 AVS327525:AVS327527 BFO327525:BFO327527 BPK327525:BPK327527 BZG327525:BZG327527 CJC327525:CJC327527 CSY327525:CSY327527 DCU327525:DCU327527 DMQ327525:DMQ327527 DWM327525:DWM327527 EGI327525:EGI327527 EQE327525:EQE327527 FAA327525:FAA327527 FJW327525:FJW327527 FTS327525:FTS327527 GDO327525:GDO327527 GNK327525:GNK327527 GXG327525:GXG327527 HHC327525:HHC327527 HQY327525:HQY327527 IAU327525:IAU327527 IKQ327525:IKQ327527 IUM327525:IUM327527 JEI327525:JEI327527 JOE327525:JOE327527 JYA327525:JYA327527 KHW327525:KHW327527 KRS327525:KRS327527 LBO327525:LBO327527 LLK327525:LLK327527 LVG327525:LVG327527 MFC327525:MFC327527 MOY327525:MOY327527 MYU327525:MYU327527 NIQ327525:NIQ327527 NSM327525:NSM327527 OCI327525:OCI327527 OME327525:OME327527 OWA327525:OWA327527 PFW327525:PFW327527 PPS327525:PPS327527 PZO327525:PZO327527 QJK327525:QJK327527 QTG327525:QTG327527 RDC327525:RDC327527 RMY327525:RMY327527 RWU327525:RWU327527 SGQ327525:SGQ327527 SQM327525:SQM327527 TAI327525:TAI327527 TKE327525:TKE327527 TUA327525:TUA327527 UDW327525:UDW327527 UNS327525:UNS327527 UXO327525:UXO327527 VHK327525:VHK327527 VRG327525:VRG327527 WBC327525:WBC327527 WKY327525:WKY327527 WUU327525:WUU327527 II393061:II393063 SE393061:SE393063 ACA393061:ACA393063 ALW393061:ALW393063 AVS393061:AVS393063 BFO393061:BFO393063 BPK393061:BPK393063 BZG393061:BZG393063 CJC393061:CJC393063 CSY393061:CSY393063 DCU393061:DCU393063 DMQ393061:DMQ393063 DWM393061:DWM393063 EGI393061:EGI393063 EQE393061:EQE393063 FAA393061:FAA393063 FJW393061:FJW393063 FTS393061:FTS393063 GDO393061:GDO393063 GNK393061:GNK393063 GXG393061:GXG393063 HHC393061:HHC393063 HQY393061:HQY393063 IAU393061:IAU393063 IKQ393061:IKQ393063 IUM393061:IUM393063 JEI393061:JEI393063 JOE393061:JOE393063 JYA393061:JYA393063 KHW393061:KHW393063 KRS393061:KRS393063 LBO393061:LBO393063 LLK393061:LLK393063 LVG393061:LVG393063 MFC393061:MFC393063 MOY393061:MOY393063 MYU393061:MYU393063 NIQ393061:NIQ393063 NSM393061:NSM393063 OCI393061:OCI393063 OME393061:OME393063 OWA393061:OWA393063 PFW393061:PFW393063 PPS393061:PPS393063 PZO393061:PZO393063 QJK393061:QJK393063 QTG393061:QTG393063 RDC393061:RDC393063 RMY393061:RMY393063 RWU393061:RWU393063 SGQ393061:SGQ393063 SQM393061:SQM393063 TAI393061:TAI393063 TKE393061:TKE393063 TUA393061:TUA393063 UDW393061:UDW393063 UNS393061:UNS393063 UXO393061:UXO393063 VHK393061:VHK393063 VRG393061:VRG393063 WBC393061:WBC393063 WKY393061:WKY393063 WUU393061:WUU393063 II458597:II458599 SE458597:SE458599 ACA458597:ACA458599 ALW458597:ALW458599 AVS458597:AVS458599 BFO458597:BFO458599 BPK458597:BPK458599 BZG458597:BZG458599 CJC458597:CJC458599 CSY458597:CSY458599 DCU458597:DCU458599 DMQ458597:DMQ458599 DWM458597:DWM458599 EGI458597:EGI458599 EQE458597:EQE458599 FAA458597:FAA458599 FJW458597:FJW458599 FTS458597:FTS458599 GDO458597:GDO458599 GNK458597:GNK458599 GXG458597:GXG458599 HHC458597:HHC458599 HQY458597:HQY458599 IAU458597:IAU458599 IKQ458597:IKQ458599 IUM458597:IUM458599 JEI458597:JEI458599 JOE458597:JOE458599 JYA458597:JYA458599 KHW458597:KHW458599 KRS458597:KRS458599 LBO458597:LBO458599 LLK458597:LLK458599 LVG458597:LVG458599 MFC458597:MFC458599 MOY458597:MOY458599 MYU458597:MYU458599 NIQ458597:NIQ458599 NSM458597:NSM458599 OCI458597:OCI458599 OME458597:OME458599 OWA458597:OWA458599 PFW458597:PFW458599 PPS458597:PPS458599 PZO458597:PZO458599 QJK458597:QJK458599 QTG458597:QTG458599 RDC458597:RDC458599 RMY458597:RMY458599 RWU458597:RWU458599 SGQ458597:SGQ458599 SQM458597:SQM458599 TAI458597:TAI458599 TKE458597:TKE458599 TUA458597:TUA458599 UDW458597:UDW458599 UNS458597:UNS458599 UXO458597:UXO458599 VHK458597:VHK458599 VRG458597:VRG458599 WBC458597:WBC458599 WKY458597:WKY458599 WUU458597:WUU458599 II524133:II524135 SE524133:SE524135 ACA524133:ACA524135 ALW524133:ALW524135 AVS524133:AVS524135 BFO524133:BFO524135 BPK524133:BPK524135 BZG524133:BZG524135 CJC524133:CJC524135 CSY524133:CSY524135 DCU524133:DCU524135 DMQ524133:DMQ524135 DWM524133:DWM524135 EGI524133:EGI524135 EQE524133:EQE524135 FAA524133:FAA524135 FJW524133:FJW524135 FTS524133:FTS524135 GDO524133:GDO524135 GNK524133:GNK524135 GXG524133:GXG524135 HHC524133:HHC524135 HQY524133:HQY524135 IAU524133:IAU524135 IKQ524133:IKQ524135 IUM524133:IUM524135 JEI524133:JEI524135 JOE524133:JOE524135 JYA524133:JYA524135 KHW524133:KHW524135 KRS524133:KRS524135 LBO524133:LBO524135 LLK524133:LLK524135 LVG524133:LVG524135 MFC524133:MFC524135 MOY524133:MOY524135 MYU524133:MYU524135 NIQ524133:NIQ524135 NSM524133:NSM524135 OCI524133:OCI524135 OME524133:OME524135 OWA524133:OWA524135 PFW524133:PFW524135 PPS524133:PPS524135 PZO524133:PZO524135 QJK524133:QJK524135 QTG524133:QTG524135 RDC524133:RDC524135 RMY524133:RMY524135 RWU524133:RWU524135 SGQ524133:SGQ524135 SQM524133:SQM524135 TAI524133:TAI524135 TKE524133:TKE524135 TUA524133:TUA524135 UDW524133:UDW524135 UNS524133:UNS524135 UXO524133:UXO524135 VHK524133:VHK524135 VRG524133:VRG524135 WBC524133:WBC524135 WKY524133:WKY524135 WUU524133:WUU524135 II589669:II589671 SE589669:SE589671 ACA589669:ACA589671 ALW589669:ALW589671 AVS589669:AVS589671 BFO589669:BFO589671 BPK589669:BPK589671 BZG589669:BZG589671 CJC589669:CJC589671 CSY589669:CSY589671 DCU589669:DCU589671 DMQ589669:DMQ589671 DWM589669:DWM589671 EGI589669:EGI589671 EQE589669:EQE589671 FAA589669:FAA589671 FJW589669:FJW589671 FTS589669:FTS589671 GDO589669:GDO589671 GNK589669:GNK589671 GXG589669:GXG589671 HHC589669:HHC589671 HQY589669:HQY589671 IAU589669:IAU589671 IKQ589669:IKQ589671 IUM589669:IUM589671 JEI589669:JEI589671 JOE589669:JOE589671 JYA589669:JYA589671 KHW589669:KHW589671 KRS589669:KRS589671 LBO589669:LBO589671 LLK589669:LLK589671 LVG589669:LVG589671 MFC589669:MFC589671 MOY589669:MOY589671 MYU589669:MYU589671 NIQ589669:NIQ589671 NSM589669:NSM589671 OCI589669:OCI589671 OME589669:OME589671 OWA589669:OWA589671 PFW589669:PFW589671 PPS589669:PPS589671 PZO589669:PZO589671 QJK589669:QJK589671 QTG589669:QTG589671 RDC589669:RDC589671 RMY589669:RMY589671 RWU589669:RWU589671 SGQ589669:SGQ589671 SQM589669:SQM589671 TAI589669:TAI589671 TKE589669:TKE589671 TUA589669:TUA589671 UDW589669:UDW589671 UNS589669:UNS589671 UXO589669:UXO589671 VHK589669:VHK589671 VRG589669:VRG589671 WBC589669:WBC589671 WKY589669:WKY589671 WUU589669:WUU589671 II655205:II655207 SE655205:SE655207 ACA655205:ACA655207 ALW655205:ALW655207 AVS655205:AVS655207 BFO655205:BFO655207 BPK655205:BPK655207 BZG655205:BZG655207 CJC655205:CJC655207 CSY655205:CSY655207 DCU655205:DCU655207 DMQ655205:DMQ655207 DWM655205:DWM655207 EGI655205:EGI655207 EQE655205:EQE655207 FAA655205:FAA655207 FJW655205:FJW655207 FTS655205:FTS655207 GDO655205:GDO655207 GNK655205:GNK655207 GXG655205:GXG655207 HHC655205:HHC655207 HQY655205:HQY655207 IAU655205:IAU655207 IKQ655205:IKQ655207 IUM655205:IUM655207 JEI655205:JEI655207 JOE655205:JOE655207 JYA655205:JYA655207 KHW655205:KHW655207 KRS655205:KRS655207 LBO655205:LBO655207 LLK655205:LLK655207 LVG655205:LVG655207 MFC655205:MFC655207 MOY655205:MOY655207 MYU655205:MYU655207 NIQ655205:NIQ655207 NSM655205:NSM655207 OCI655205:OCI655207 OME655205:OME655207 OWA655205:OWA655207 PFW655205:PFW655207 PPS655205:PPS655207 PZO655205:PZO655207 QJK655205:QJK655207 QTG655205:QTG655207 RDC655205:RDC655207 RMY655205:RMY655207 RWU655205:RWU655207 SGQ655205:SGQ655207 SQM655205:SQM655207 TAI655205:TAI655207 TKE655205:TKE655207 TUA655205:TUA655207 UDW655205:UDW655207 UNS655205:UNS655207 UXO655205:UXO655207 VHK655205:VHK655207 VRG655205:VRG655207 WBC655205:WBC655207 WKY655205:WKY655207 WUU655205:WUU655207 II720741:II720743 SE720741:SE720743 ACA720741:ACA720743 ALW720741:ALW720743 AVS720741:AVS720743 BFO720741:BFO720743 BPK720741:BPK720743 BZG720741:BZG720743 CJC720741:CJC720743 CSY720741:CSY720743 DCU720741:DCU720743 DMQ720741:DMQ720743 DWM720741:DWM720743 EGI720741:EGI720743 EQE720741:EQE720743 FAA720741:FAA720743 FJW720741:FJW720743 FTS720741:FTS720743 GDO720741:GDO720743 GNK720741:GNK720743 GXG720741:GXG720743 HHC720741:HHC720743 HQY720741:HQY720743 IAU720741:IAU720743 IKQ720741:IKQ720743 IUM720741:IUM720743 JEI720741:JEI720743 JOE720741:JOE720743 JYA720741:JYA720743 KHW720741:KHW720743 KRS720741:KRS720743 LBO720741:LBO720743 LLK720741:LLK720743 LVG720741:LVG720743 MFC720741:MFC720743 MOY720741:MOY720743 MYU720741:MYU720743 NIQ720741:NIQ720743 NSM720741:NSM720743 OCI720741:OCI720743 OME720741:OME720743 OWA720741:OWA720743 PFW720741:PFW720743 PPS720741:PPS720743 PZO720741:PZO720743 QJK720741:QJK720743 QTG720741:QTG720743 RDC720741:RDC720743 RMY720741:RMY720743 RWU720741:RWU720743 SGQ720741:SGQ720743 SQM720741:SQM720743 TAI720741:TAI720743 TKE720741:TKE720743 TUA720741:TUA720743 UDW720741:UDW720743 UNS720741:UNS720743 UXO720741:UXO720743 VHK720741:VHK720743 VRG720741:VRG720743 WBC720741:WBC720743 WKY720741:WKY720743 WUU720741:WUU720743 II786277:II786279 SE786277:SE786279 ACA786277:ACA786279 ALW786277:ALW786279 AVS786277:AVS786279 BFO786277:BFO786279 BPK786277:BPK786279 BZG786277:BZG786279 CJC786277:CJC786279 CSY786277:CSY786279 DCU786277:DCU786279 DMQ786277:DMQ786279 DWM786277:DWM786279 EGI786277:EGI786279 EQE786277:EQE786279 FAA786277:FAA786279 FJW786277:FJW786279 FTS786277:FTS786279 GDO786277:GDO786279 GNK786277:GNK786279 GXG786277:GXG786279 HHC786277:HHC786279 HQY786277:HQY786279 IAU786277:IAU786279 IKQ786277:IKQ786279 IUM786277:IUM786279 JEI786277:JEI786279 JOE786277:JOE786279 JYA786277:JYA786279 KHW786277:KHW786279 KRS786277:KRS786279 LBO786277:LBO786279 LLK786277:LLK786279 LVG786277:LVG786279 MFC786277:MFC786279 MOY786277:MOY786279 MYU786277:MYU786279 NIQ786277:NIQ786279 NSM786277:NSM786279 OCI786277:OCI786279 OME786277:OME786279 OWA786277:OWA786279 PFW786277:PFW786279 PPS786277:PPS786279 PZO786277:PZO786279 QJK786277:QJK786279 QTG786277:QTG786279 RDC786277:RDC786279 RMY786277:RMY786279 RWU786277:RWU786279 SGQ786277:SGQ786279 SQM786277:SQM786279 TAI786277:TAI786279 TKE786277:TKE786279 TUA786277:TUA786279 UDW786277:UDW786279 UNS786277:UNS786279 UXO786277:UXO786279 VHK786277:VHK786279 VRG786277:VRG786279 WBC786277:WBC786279 WKY786277:WKY786279 WUU786277:WUU786279 II851813:II851815 SE851813:SE851815 ACA851813:ACA851815 ALW851813:ALW851815 AVS851813:AVS851815 BFO851813:BFO851815 BPK851813:BPK851815 BZG851813:BZG851815 CJC851813:CJC851815 CSY851813:CSY851815 DCU851813:DCU851815 DMQ851813:DMQ851815 DWM851813:DWM851815 EGI851813:EGI851815 EQE851813:EQE851815 FAA851813:FAA851815 FJW851813:FJW851815 FTS851813:FTS851815 GDO851813:GDO851815 GNK851813:GNK851815 GXG851813:GXG851815 HHC851813:HHC851815 HQY851813:HQY851815 IAU851813:IAU851815 IKQ851813:IKQ851815 IUM851813:IUM851815 JEI851813:JEI851815 JOE851813:JOE851815 JYA851813:JYA851815 KHW851813:KHW851815 KRS851813:KRS851815 LBO851813:LBO851815 LLK851813:LLK851815 LVG851813:LVG851815 MFC851813:MFC851815 MOY851813:MOY851815 MYU851813:MYU851815 NIQ851813:NIQ851815 NSM851813:NSM851815 OCI851813:OCI851815 OME851813:OME851815 OWA851813:OWA851815 PFW851813:PFW851815 PPS851813:PPS851815 PZO851813:PZO851815 QJK851813:QJK851815 QTG851813:QTG851815 RDC851813:RDC851815 RMY851813:RMY851815 RWU851813:RWU851815 SGQ851813:SGQ851815 SQM851813:SQM851815 TAI851813:TAI851815 TKE851813:TKE851815 TUA851813:TUA851815 UDW851813:UDW851815 UNS851813:UNS851815 UXO851813:UXO851815 VHK851813:VHK851815 VRG851813:VRG851815 WBC851813:WBC851815 WKY851813:WKY851815 WUU851813:WUU851815 II917349:II917351 SE917349:SE917351 ACA917349:ACA917351 ALW917349:ALW917351 AVS917349:AVS917351 BFO917349:BFO917351 BPK917349:BPK917351 BZG917349:BZG917351 CJC917349:CJC917351 CSY917349:CSY917351 DCU917349:DCU917351 DMQ917349:DMQ917351 DWM917349:DWM917351 EGI917349:EGI917351 EQE917349:EQE917351 FAA917349:FAA917351 FJW917349:FJW917351 FTS917349:FTS917351 GDO917349:GDO917351 GNK917349:GNK917351 GXG917349:GXG917351 HHC917349:HHC917351 HQY917349:HQY917351 IAU917349:IAU917351 IKQ917349:IKQ917351 IUM917349:IUM917351 JEI917349:JEI917351 JOE917349:JOE917351 JYA917349:JYA917351 KHW917349:KHW917351 KRS917349:KRS917351 LBO917349:LBO917351 LLK917349:LLK917351 LVG917349:LVG917351 MFC917349:MFC917351 MOY917349:MOY917351 MYU917349:MYU917351 NIQ917349:NIQ917351 NSM917349:NSM917351 OCI917349:OCI917351 OME917349:OME917351 OWA917349:OWA917351 PFW917349:PFW917351 PPS917349:PPS917351 PZO917349:PZO917351 QJK917349:QJK917351 QTG917349:QTG917351 RDC917349:RDC917351 RMY917349:RMY917351 RWU917349:RWU917351 SGQ917349:SGQ917351 SQM917349:SQM917351 TAI917349:TAI917351 TKE917349:TKE917351 TUA917349:TUA917351 UDW917349:UDW917351 UNS917349:UNS917351 UXO917349:UXO917351 VHK917349:VHK917351 VRG917349:VRG917351 WBC917349:WBC917351 WKY917349:WKY917351 WUU917349:WUU917351 II982885:II982887 SE982885:SE982887 ACA982885:ACA982887 ALW982885:ALW982887 AVS982885:AVS982887 BFO982885:BFO982887 BPK982885:BPK982887 BZG982885:BZG982887 CJC982885:CJC982887 CSY982885:CSY982887 DCU982885:DCU982887 DMQ982885:DMQ982887 DWM982885:DWM982887 EGI982885:EGI982887 EQE982885:EQE982887 FAA982885:FAA982887 FJW982885:FJW982887 FTS982885:FTS982887 GDO982885:GDO982887 GNK982885:GNK982887 GXG982885:GXG982887 HHC982885:HHC982887 HQY982885:HQY982887 IAU982885:IAU982887 IKQ982885:IKQ982887 IUM982885:IUM982887 JEI982885:JEI982887 JOE982885:JOE982887 JYA982885:JYA982887 KHW982885:KHW982887 KRS982885:KRS982887 LBO982885:LBO982887 LLK982885:LLK982887 LVG982885:LVG982887 MFC982885:MFC982887 MOY982885:MOY982887 MYU982885:MYU982887 NIQ982885:NIQ982887 NSM982885:NSM982887 OCI982885:OCI982887 OME982885:OME982887 OWA982885:OWA982887 PFW982885:PFW982887 PPS982885:PPS982887 PZO982885:PZO982887 QJK982885:QJK982887 QTG982885:QTG982887 RDC982885:RDC982887 RMY982885:RMY982887 RWU982885:RWU982887 SGQ982885:SGQ982887 SQM982885:SQM982887 TAI982885:TAI982887 TKE982885:TKE982887 TUA982885:TUA982887 UDW982885:UDW982887 UNS982885:UNS982887 UXO982885:UXO982887 VHK982885:VHK982887 VRG982885:VRG982887 WBC982885:WBC982887 WKY982885:WKY982887 WUU982885:WUU982887" xr:uid="{2DF6455F-84DE-4257-8D55-2BBCBC426541}"/>
  </dataValidations>
  <printOptions horizontalCentered="1" verticalCentered="1"/>
  <pageMargins left="0" right="0" top="0.39370078740157483" bottom="0.74803149606299213" header="0.31496062992125984" footer="0.11811023622047245"/>
  <pageSetup paperSize="120" scale="34" orientation="landscape" r:id="rId1"/>
  <headerFooter alignWithMargins="0">
    <oddHeader>&amp;C&amp;G</oddHeader>
    <oddFooter>&amp;C_x000D_&amp;1#&amp;"Calibri"&amp;10&amp;K000000 DOCUMENTO DE USO INTERNO</oddFooter>
  </headerFooter>
  <drawing r:id="rId2"/>
  <legacyDrawingHF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BD314-205B-4CF8-8E5B-DD2B3B60D1BF}">
  <dimension ref="A1:AI132"/>
  <sheetViews>
    <sheetView showGridLines="0" zoomScale="55" zoomScaleNormal="55" workbookViewId="0">
      <selection sqref="A1:F11"/>
    </sheetView>
  </sheetViews>
  <sheetFormatPr defaultColWidth="11.42578125" defaultRowHeight="0" customHeight="1" zeroHeight="1"/>
  <cols>
    <col min="1" max="2" width="3.42578125" customWidth="1"/>
    <col min="3" max="5" width="15.5703125" customWidth="1"/>
    <col min="6" max="6" width="41.5703125" customWidth="1"/>
    <col min="7" max="8" width="55.5703125" customWidth="1"/>
    <col min="9" max="9" width="77.5703125" customWidth="1"/>
    <col min="10" max="10" width="29.85546875" customWidth="1"/>
    <col min="11" max="11" width="26.5703125" customWidth="1"/>
    <col min="12" max="13" width="15.5703125" style="133" customWidth="1"/>
    <col min="14" max="14" width="19.5703125" customWidth="1"/>
    <col min="15" max="15" width="20.5703125" style="187" customWidth="1"/>
    <col min="16" max="16" width="20.140625" customWidth="1"/>
    <col min="17" max="17" width="20.140625" style="187" customWidth="1"/>
    <col min="18" max="18" width="20.140625" customWidth="1"/>
    <col min="19" max="19" width="15.5703125" customWidth="1"/>
    <col min="20" max="20" width="80.5703125" style="188" customWidth="1"/>
    <col min="21" max="21" width="15.5703125" style="188" customWidth="1"/>
    <col min="22" max="22" width="80.5703125" style="188" customWidth="1"/>
    <col min="23" max="23" width="15.5703125" style="283" customWidth="1"/>
    <col min="24" max="24" width="80.5703125" style="284" customWidth="1"/>
    <col min="25" max="25" width="15.85546875" bestFit="1" customWidth="1"/>
    <col min="26" max="26" width="2.5703125" customWidth="1"/>
    <col min="27" max="27" width="10.5703125" customWidth="1"/>
    <col min="28" max="33" width="13.5703125" customWidth="1"/>
  </cols>
  <sheetData>
    <row r="1" spans="1:28" ht="14.45">
      <c r="A1" s="742"/>
      <c r="B1" s="742"/>
      <c r="C1" s="742"/>
      <c r="D1" s="742"/>
      <c r="E1" s="742"/>
      <c r="F1" s="742"/>
      <c r="G1" s="742"/>
      <c r="H1" s="742"/>
      <c r="I1" s="743" t="s">
        <v>1368</v>
      </c>
      <c r="J1" s="743"/>
      <c r="K1" s="743"/>
      <c r="L1" s="743"/>
      <c r="M1" s="743"/>
      <c r="N1" s="743"/>
      <c r="O1" s="743"/>
      <c r="P1" s="743"/>
      <c r="Q1" s="743"/>
      <c r="R1" s="743"/>
      <c r="S1" s="743"/>
      <c r="T1" s="743"/>
      <c r="U1" s="743"/>
      <c r="V1" s="743"/>
      <c r="W1" s="743"/>
      <c r="X1" s="743"/>
      <c r="Y1" s="743"/>
    </row>
    <row r="2" spans="1:28" ht="15" customHeight="1">
      <c r="A2" s="742"/>
      <c r="B2" s="742"/>
      <c r="C2" s="742"/>
      <c r="D2" s="742"/>
      <c r="E2" s="742"/>
      <c r="F2" s="742"/>
      <c r="G2" s="742"/>
      <c r="H2" s="742"/>
      <c r="I2" s="743"/>
      <c r="J2" s="743"/>
      <c r="K2" s="743"/>
      <c r="L2" s="743"/>
      <c r="M2" s="743"/>
      <c r="N2" s="743"/>
      <c r="O2" s="743"/>
      <c r="P2" s="743"/>
      <c r="Q2" s="743"/>
      <c r="R2" s="743"/>
      <c r="S2" s="743"/>
      <c r="T2" s="743"/>
      <c r="U2" s="743"/>
      <c r="V2" s="743"/>
      <c r="W2" s="743"/>
      <c r="X2" s="743"/>
      <c r="Y2" s="743"/>
      <c r="Z2" s="196"/>
      <c r="AA2" s="196"/>
      <c r="AB2" s="196"/>
    </row>
    <row r="3" spans="1:28" ht="15" customHeight="1">
      <c r="A3" s="742"/>
      <c r="B3" s="742"/>
      <c r="C3" s="742"/>
      <c r="D3" s="742"/>
      <c r="E3" s="742"/>
      <c r="F3" s="742"/>
      <c r="G3" s="742"/>
      <c r="H3" s="742"/>
      <c r="I3" s="743"/>
      <c r="J3" s="743"/>
      <c r="K3" s="743"/>
      <c r="L3" s="743"/>
      <c r="M3" s="743"/>
      <c r="N3" s="743"/>
      <c r="O3" s="743"/>
      <c r="P3" s="743"/>
      <c r="Q3" s="743"/>
      <c r="R3" s="743"/>
      <c r="S3" s="743"/>
      <c r="T3" s="743"/>
      <c r="U3" s="743"/>
      <c r="V3" s="743"/>
      <c r="W3" s="743"/>
      <c r="X3" s="743"/>
      <c r="Y3" s="743"/>
      <c r="Z3" s="196"/>
      <c r="AA3" s="196"/>
      <c r="AB3" s="196"/>
    </row>
    <row r="4" spans="1:28" ht="15" customHeight="1">
      <c r="A4" s="742"/>
      <c r="B4" s="742"/>
      <c r="C4" s="742"/>
      <c r="D4" s="742"/>
      <c r="E4" s="742"/>
      <c r="F4" s="742"/>
      <c r="G4" s="742"/>
      <c r="H4" s="742"/>
      <c r="I4" s="743"/>
      <c r="J4" s="743"/>
      <c r="K4" s="743"/>
      <c r="L4" s="743"/>
      <c r="M4" s="743"/>
      <c r="N4" s="743"/>
      <c r="O4" s="743"/>
      <c r="P4" s="743"/>
      <c r="Q4" s="743"/>
      <c r="R4" s="743"/>
      <c r="S4" s="743"/>
      <c r="T4" s="743"/>
      <c r="U4" s="743"/>
      <c r="V4" s="743"/>
      <c r="W4" s="743"/>
      <c r="X4" s="743"/>
      <c r="Y4" s="743"/>
      <c r="Z4" s="196"/>
      <c r="AA4" s="196"/>
      <c r="AB4" s="196"/>
    </row>
    <row r="5" spans="1:28" ht="15" customHeight="1">
      <c r="A5" s="742"/>
      <c r="B5" s="742"/>
      <c r="C5" s="742"/>
      <c r="D5" s="742"/>
      <c r="E5" s="742"/>
      <c r="F5" s="742"/>
      <c r="G5" s="742"/>
      <c r="H5" s="742"/>
      <c r="I5" s="743"/>
      <c r="J5" s="743"/>
      <c r="K5" s="743"/>
      <c r="L5" s="743"/>
      <c r="M5" s="743"/>
      <c r="N5" s="743"/>
      <c r="O5" s="743"/>
      <c r="P5" s="743"/>
      <c r="Q5" s="743"/>
      <c r="R5" s="743"/>
      <c r="S5" s="743"/>
      <c r="T5" s="743"/>
      <c r="U5" s="743"/>
      <c r="V5" s="743"/>
      <c r="W5" s="743"/>
      <c r="X5" s="743"/>
      <c r="Y5" s="743"/>
      <c r="Z5" s="196"/>
      <c r="AA5" s="196"/>
      <c r="AB5" s="196"/>
    </row>
    <row r="6" spans="1:28" ht="15" customHeight="1">
      <c r="A6" s="742"/>
      <c r="B6" s="742"/>
      <c r="C6" s="742"/>
      <c r="D6" s="742"/>
      <c r="E6" s="742"/>
      <c r="F6" s="742"/>
      <c r="G6" s="742"/>
      <c r="H6" s="742"/>
      <c r="I6" s="743"/>
      <c r="J6" s="743"/>
      <c r="K6" s="743"/>
      <c r="L6" s="743"/>
      <c r="M6" s="743"/>
      <c r="N6" s="743"/>
      <c r="O6" s="743"/>
      <c r="P6" s="743"/>
      <c r="Q6" s="743"/>
      <c r="R6" s="743"/>
      <c r="S6" s="743"/>
      <c r="T6" s="743"/>
      <c r="U6" s="743"/>
      <c r="V6" s="743"/>
      <c r="W6" s="743"/>
      <c r="X6" s="743"/>
      <c r="Y6" s="743"/>
      <c r="Z6" s="196"/>
      <c r="AA6" s="196"/>
      <c r="AB6" s="196"/>
    </row>
    <row r="7" spans="1:28" ht="15" customHeight="1">
      <c r="A7" s="742"/>
      <c r="B7" s="742"/>
      <c r="C7" s="742"/>
      <c r="D7" s="742"/>
      <c r="E7" s="742"/>
      <c r="F7" s="742"/>
      <c r="G7" s="742"/>
      <c r="H7" s="742"/>
      <c r="I7" s="743"/>
      <c r="J7" s="743"/>
      <c r="K7" s="743"/>
      <c r="L7" s="743"/>
      <c r="M7" s="743"/>
      <c r="N7" s="743"/>
      <c r="O7" s="743"/>
      <c r="P7" s="743"/>
      <c r="Q7" s="743"/>
      <c r="R7" s="743"/>
      <c r="S7" s="743"/>
      <c r="T7" s="743"/>
      <c r="U7" s="743"/>
      <c r="V7" s="743"/>
      <c r="W7" s="743"/>
      <c r="X7" s="743"/>
      <c r="Y7" s="743"/>
      <c r="Z7" s="196"/>
      <c r="AA7" s="196"/>
      <c r="AB7" s="196"/>
    </row>
    <row r="8" spans="1:28" ht="15" customHeight="1">
      <c r="A8" s="742"/>
      <c r="B8" s="742"/>
      <c r="C8" s="742"/>
      <c r="D8" s="742"/>
      <c r="E8" s="742"/>
      <c r="F8" s="742"/>
      <c r="G8" s="742"/>
      <c r="H8" s="742"/>
      <c r="I8" s="743"/>
      <c r="J8" s="743"/>
      <c r="K8" s="743"/>
      <c r="L8" s="743"/>
      <c r="M8" s="743"/>
      <c r="N8" s="743"/>
      <c r="O8" s="743"/>
      <c r="P8" s="743"/>
      <c r="Q8" s="743"/>
      <c r="R8" s="743"/>
      <c r="S8" s="743"/>
      <c r="T8" s="743"/>
      <c r="U8" s="743"/>
      <c r="V8" s="743"/>
      <c r="W8" s="743"/>
      <c r="X8" s="743"/>
      <c r="Y8" s="743"/>
      <c r="Z8" s="196"/>
      <c r="AA8" s="196"/>
      <c r="AB8" s="196"/>
    </row>
    <row r="9" spans="1:28" ht="15" customHeight="1">
      <c r="A9" s="742"/>
      <c r="B9" s="742"/>
      <c r="C9" s="742"/>
      <c r="D9" s="742"/>
      <c r="E9" s="742"/>
      <c r="F9" s="742"/>
      <c r="G9" s="742"/>
      <c r="H9" s="742"/>
      <c r="I9" s="743"/>
      <c r="J9" s="743"/>
      <c r="K9" s="743"/>
      <c r="L9" s="743"/>
      <c r="M9" s="743"/>
      <c r="N9" s="743"/>
      <c r="O9" s="743"/>
      <c r="P9" s="743"/>
      <c r="Q9" s="743"/>
      <c r="R9" s="743"/>
      <c r="S9" s="743"/>
      <c r="T9" s="743"/>
      <c r="U9" s="743"/>
      <c r="V9" s="743"/>
      <c r="W9" s="743"/>
      <c r="X9" s="743"/>
      <c r="Y9" s="743"/>
      <c r="Z9" s="196"/>
      <c r="AA9" s="196"/>
      <c r="AB9" s="196"/>
    </row>
    <row r="10" spans="1:28" ht="15" customHeight="1">
      <c r="A10" s="742"/>
      <c r="B10" s="742"/>
      <c r="C10" s="742"/>
      <c r="D10" s="742"/>
      <c r="E10" s="742"/>
      <c r="F10" s="742"/>
      <c r="G10" s="742"/>
      <c r="H10" s="742"/>
      <c r="I10" s="743"/>
      <c r="J10" s="743"/>
      <c r="K10" s="743"/>
      <c r="L10" s="743"/>
      <c r="M10" s="743"/>
      <c r="N10" s="743"/>
      <c r="O10" s="743"/>
      <c r="P10" s="743"/>
      <c r="Q10" s="743"/>
      <c r="R10" s="743"/>
      <c r="S10" s="743"/>
      <c r="T10" s="743"/>
      <c r="U10" s="743"/>
      <c r="V10" s="743"/>
      <c r="W10" s="743"/>
      <c r="X10" s="743"/>
      <c r="Y10" s="743"/>
      <c r="Z10" s="196"/>
      <c r="AA10" s="196"/>
      <c r="AB10" s="196"/>
    </row>
    <row r="11" spans="1:28" ht="15" customHeight="1">
      <c r="A11" s="742"/>
      <c r="B11" s="742"/>
      <c r="C11" s="742"/>
      <c r="D11" s="742"/>
      <c r="E11" s="742"/>
      <c r="F11" s="742"/>
      <c r="G11" s="742"/>
      <c r="H11" s="742"/>
      <c r="I11" s="743"/>
      <c r="J11" s="743"/>
      <c r="K11" s="743"/>
      <c r="L11" s="743"/>
      <c r="M11" s="743"/>
      <c r="N11" s="743"/>
      <c r="O11" s="743"/>
      <c r="P11" s="743"/>
      <c r="Q11" s="743"/>
      <c r="R11" s="743"/>
      <c r="S11" s="743"/>
      <c r="T11" s="743"/>
      <c r="U11" s="743"/>
      <c r="V11" s="743"/>
      <c r="W11" s="743"/>
      <c r="X11" s="743"/>
      <c r="Y11" s="743"/>
      <c r="Z11" s="1"/>
    </row>
    <row r="12" spans="1:28" ht="23.45">
      <c r="A12" s="744"/>
      <c r="B12" s="744"/>
      <c r="C12" s="744"/>
      <c r="D12" s="744"/>
      <c r="E12" s="744"/>
      <c r="F12" s="744"/>
      <c r="G12" s="744"/>
      <c r="H12" s="744"/>
      <c r="I12" s="744"/>
      <c r="J12" s="744"/>
      <c r="K12" s="744"/>
      <c r="L12" s="744"/>
      <c r="M12" s="744"/>
      <c r="N12" s="744"/>
      <c r="O12" s="744"/>
      <c r="P12" s="744"/>
      <c r="Q12" s="744"/>
      <c r="R12" s="744"/>
      <c r="S12" s="744"/>
      <c r="T12" s="744"/>
      <c r="U12" s="744"/>
      <c r="V12" s="744"/>
      <c r="W12" s="744"/>
      <c r="X12" s="744"/>
      <c r="Y12" s="744"/>
    </row>
    <row r="13" spans="1:28" ht="18">
      <c r="A13" s="277"/>
      <c r="O13"/>
      <c r="Q13" s="278"/>
      <c r="T13"/>
      <c r="U13"/>
      <c r="V13"/>
      <c r="W13" s="279"/>
      <c r="X13" s="280"/>
      <c r="Y13" s="281"/>
    </row>
    <row r="14" spans="1:28" ht="18">
      <c r="A14" s="277"/>
      <c r="O14"/>
      <c r="T14"/>
      <c r="U14"/>
      <c r="V14"/>
      <c r="W14" s="279"/>
      <c r="X14" s="280"/>
      <c r="Y14" s="281"/>
    </row>
    <row r="15" spans="1:28" ht="18">
      <c r="A15" s="277"/>
      <c r="L15" s="282"/>
      <c r="O15"/>
      <c r="T15"/>
      <c r="U15"/>
      <c r="V15"/>
      <c r="W15" s="279"/>
      <c r="X15" s="280"/>
      <c r="Y15" s="281"/>
    </row>
    <row r="16" spans="1:28" ht="18">
      <c r="A16" s="277"/>
      <c r="O16"/>
      <c r="T16"/>
      <c r="U16"/>
      <c r="V16"/>
      <c r="W16" s="279"/>
      <c r="X16" s="280"/>
      <c r="Y16" s="281"/>
    </row>
    <row r="17" spans="1:25" ht="18">
      <c r="A17" s="277"/>
      <c r="O17"/>
      <c r="T17"/>
      <c r="U17"/>
      <c r="V17"/>
      <c r="W17" s="279"/>
      <c r="X17" s="280"/>
      <c r="Y17" s="281"/>
    </row>
    <row r="18" spans="1:25" ht="18">
      <c r="A18" s="277"/>
      <c r="O18"/>
      <c r="T18"/>
      <c r="U18"/>
      <c r="V18"/>
      <c r="W18" s="279"/>
      <c r="X18" s="280"/>
      <c r="Y18" s="281"/>
    </row>
    <row r="19" spans="1:25" ht="18">
      <c r="A19" s="277"/>
      <c r="O19"/>
      <c r="T19"/>
      <c r="U19"/>
      <c r="V19"/>
      <c r="W19" s="279"/>
      <c r="X19" s="280"/>
      <c r="Y19" s="281"/>
    </row>
    <row r="20" spans="1:25" ht="18">
      <c r="A20" s="277"/>
      <c r="O20"/>
      <c r="T20"/>
      <c r="U20"/>
      <c r="V20"/>
      <c r="W20" s="279"/>
      <c r="X20" s="280"/>
      <c r="Y20" s="281"/>
    </row>
    <row r="21" spans="1:25" ht="18">
      <c r="A21" s="277"/>
      <c r="O21"/>
      <c r="T21"/>
      <c r="U21"/>
      <c r="V21"/>
      <c r="W21" s="279"/>
      <c r="X21" s="280"/>
      <c r="Y21" s="281"/>
    </row>
    <row r="22" spans="1:25" ht="18">
      <c r="A22" s="277"/>
      <c r="O22"/>
      <c r="T22"/>
      <c r="U22"/>
      <c r="V22"/>
      <c r="W22" s="279"/>
      <c r="X22" s="280"/>
      <c r="Y22" s="281"/>
    </row>
    <row r="23" spans="1:25" ht="18">
      <c r="A23" s="277"/>
      <c r="O23"/>
      <c r="T23"/>
      <c r="U23"/>
      <c r="V23"/>
      <c r="W23" s="279"/>
      <c r="X23" s="280"/>
      <c r="Y23" s="281"/>
    </row>
    <row r="24" spans="1:25" ht="18">
      <c r="A24" s="277"/>
      <c r="O24"/>
      <c r="T24"/>
      <c r="U24"/>
      <c r="V24"/>
      <c r="W24" s="279"/>
      <c r="X24" s="280"/>
      <c r="Y24" s="281"/>
    </row>
    <row r="25" spans="1:25" ht="18">
      <c r="A25" s="277"/>
      <c r="O25"/>
      <c r="T25"/>
      <c r="U25"/>
      <c r="V25"/>
      <c r="W25" s="279"/>
      <c r="X25" s="280"/>
      <c r="Y25" s="281"/>
    </row>
    <row r="26" spans="1:25" ht="18">
      <c r="A26" s="277"/>
      <c r="O26"/>
      <c r="T26"/>
      <c r="U26"/>
      <c r="V26"/>
      <c r="W26" s="279"/>
      <c r="X26" s="280"/>
      <c r="Y26" s="281"/>
    </row>
    <row r="27" spans="1:25" ht="18">
      <c r="A27" s="277"/>
      <c r="O27"/>
      <c r="T27"/>
      <c r="U27"/>
      <c r="V27"/>
      <c r="W27" s="279"/>
      <c r="X27" s="280"/>
      <c r="Y27" s="281"/>
    </row>
    <row r="28" spans="1:25" ht="18">
      <c r="A28" s="277"/>
      <c r="O28"/>
      <c r="T28"/>
      <c r="U28"/>
      <c r="V28"/>
      <c r="W28" s="279"/>
      <c r="X28" s="280"/>
      <c r="Y28" s="281"/>
    </row>
    <row r="29" spans="1:25" ht="18">
      <c r="A29" s="277"/>
      <c r="O29"/>
      <c r="T29"/>
      <c r="U29"/>
      <c r="V29"/>
      <c r="W29" s="279"/>
      <c r="X29" s="280"/>
      <c r="Y29" s="281"/>
    </row>
    <row r="30" spans="1:25" ht="18">
      <c r="A30" s="277"/>
      <c r="O30"/>
      <c r="T30"/>
      <c r="U30"/>
      <c r="V30"/>
      <c r="W30" s="279"/>
      <c r="X30" s="280"/>
      <c r="Y30" s="281"/>
    </row>
    <row r="31" spans="1:25" ht="18">
      <c r="A31" s="277"/>
      <c r="O31"/>
      <c r="T31"/>
      <c r="U31"/>
      <c r="V31"/>
      <c r="W31" s="279"/>
      <c r="X31" s="280"/>
      <c r="Y31" s="281"/>
    </row>
    <row r="32" spans="1:25" ht="18">
      <c r="A32" s="277"/>
      <c r="O32"/>
      <c r="T32"/>
      <c r="U32"/>
      <c r="V32"/>
      <c r="W32" s="279"/>
      <c r="X32" s="280"/>
      <c r="Y32" s="281"/>
    </row>
    <row r="33" spans="1:33" ht="18">
      <c r="A33" s="277"/>
      <c r="O33"/>
      <c r="T33"/>
      <c r="U33"/>
      <c r="V33"/>
      <c r="W33" s="279"/>
      <c r="X33" s="280"/>
      <c r="Y33" s="281"/>
    </row>
    <row r="34" spans="1:33" ht="18">
      <c r="A34" s="277"/>
      <c r="O34"/>
      <c r="T34"/>
      <c r="U34"/>
      <c r="V34"/>
      <c r="W34" s="279"/>
      <c r="X34" s="280"/>
      <c r="Y34" s="281"/>
    </row>
    <row r="35" spans="1:33" ht="18">
      <c r="A35" s="277"/>
      <c r="O35"/>
      <c r="T35"/>
      <c r="U35"/>
      <c r="V35"/>
      <c r="W35" s="279"/>
      <c r="X35" s="280"/>
      <c r="Y35" s="281"/>
    </row>
    <row r="36" spans="1:33" ht="18">
      <c r="A36" s="277"/>
      <c r="O36"/>
      <c r="T36"/>
      <c r="U36"/>
      <c r="V36"/>
      <c r="W36" s="279"/>
      <c r="X36" s="280"/>
      <c r="Y36" s="281"/>
    </row>
    <row r="37" spans="1:33" ht="18.600000000000001" thickBot="1">
      <c r="AB37" s="745" t="s">
        <v>1369</v>
      </c>
      <c r="AC37" s="745"/>
      <c r="AD37" s="745" t="s">
        <v>1370</v>
      </c>
      <c r="AE37" s="745"/>
      <c r="AF37" s="745" t="s">
        <v>1371</v>
      </c>
      <c r="AG37" s="745"/>
    </row>
    <row r="38" spans="1:33" ht="50.1" customHeight="1" thickBot="1">
      <c r="C38" s="285" t="s">
        <v>1372</v>
      </c>
      <c r="D38" s="286" t="s">
        <v>1373</v>
      </c>
      <c r="E38" s="287" t="s">
        <v>1374</v>
      </c>
      <c r="F38" s="288" t="s">
        <v>63</v>
      </c>
      <c r="G38" s="289" t="s">
        <v>64</v>
      </c>
      <c r="H38" s="289" t="s">
        <v>1375</v>
      </c>
      <c r="I38" s="289" t="s">
        <v>1376</v>
      </c>
      <c r="J38" s="289" t="s">
        <v>67</v>
      </c>
      <c r="K38" s="289" t="s">
        <v>68</v>
      </c>
      <c r="L38" s="290" t="s">
        <v>69</v>
      </c>
      <c r="M38" s="290" t="s">
        <v>70</v>
      </c>
      <c r="N38" s="291" t="s">
        <v>1377</v>
      </c>
      <c r="O38" s="292" t="s">
        <v>1378</v>
      </c>
      <c r="P38" s="285" t="s">
        <v>1379</v>
      </c>
      <c r="Q38" s="291" t="s">
        <v>1380</v>
      </c>
      <c r="R38" s="293" t="s">
        <v>1381</v>
      </c>
      <c r="S38" s="285" t="s">
        <v>1382</v>
      </c>
      <c r="T38" s="293" t="s">
        <v>1383</v>
      </c>
      <c r="U38" s="285" t="s">
        <v>1384</v>
      </c>
      <c r="V38" s="293" t="s">
        <v>1385</v>
      </c>
      <c r="W38" s="288" t="s">
        <v>1386</v>
      </c>
      <c r="X38" s="190" t="s">
        <v>1387</v>
      </c>
      <c r="Y38" s="287" t="s">
        <v>1388</v>
      </c>
      <c r="AB38" s="285" t="s">
        <v>1233</v>
      </c>
      <c r="AC38" s="293" t="s">
        <v>1234</v>
      </c>
      <c r="AD38" s="189" t="s">
        <v>1233</v>
      </c>
      <c r="AE38" s="190" t="s">
        <v>1234</v>
      </c>
      <c r="AF38" s="189" t="s">
        <v>1233</v>
      </c>
      <c r="AG38" s="190" t="s">
        <v>1234</v>
      </c>
    </row>
    <row r="39" spans="1:33" ht="39.950000000000003" customHeight="1">
      <c r="C39" s="747">
        <v>42</v>
      </c>
      <c r="D39" s="750">
        <v>1</v>
      </c>
      <c r="E39" s="752">
        <v>1</v>
      </c>
      <c r="F39" s="755" t="s">
        <v>200</v>
      </c>
      <c r="G39" s="757" t="s">
        <v>1389</v>
      </c>
      <c r="H39" s="757" t="s">
        <v>1390</v>
      </c>
      <c r="I39" s="759" t="s">
        <v>1391</v>
      </c>
      <c r="J39" s="759" t="s">
        <v>1392</v>
      </c>
      <c r="K39" s="759" t="s">
        <v>82</v>
      </c>
      <c r="L39" s="194">
        <v>44562</v>
      </c>
      <c r="M39" s="194">
        <v>44926</v>
      </c>
      <c r="N39" s="294" t="s">
        <v>1393</v>
      </c>
      <c r="O39" s="775">
        <f>1/3</f>
        <v>0.33333333333333331</v>
      </c>
      <c r="P39" s="295">
        <v>0.33</v>
      </c>
      <c r="Q39" s="296">
        <v>0.33</v>
      </c>
      <c r="R39" s="297"/>
      <c r="S39" s="776">
        <f>($O$39*P39)+($O$41*P41)+($O$43*P43)</f>
        <v>0.32111111111111107</v>
      </c>
      <c r="T39" s="779" t="s">
        <v>1394</v>
      </c>
      <c r="U39" s="776">
        <f>($O$39*Q39)+($O$41*Q41)+($O$43*Q43)</f>
        <v>0.33666666666666667</v>
      </c>
      <c r="V39" s="770" t="s">
        <v>1394</v>
      </c>
      <c r="W39" s="781">
        <f>($O$39*R39)+($O$41*R41)+($O$43*R43)</f>
        <v>0</v>
      </c>
      <c r="X39" s="770"/>
      <c r="Y39" s="772">
        <v>0.15</v>
      </c>
      <c r="AB39" s="761">
        <f>+(($O$39*P40)+($O$41*P42)+($O$43*P44))*$Y$39</f>
        <v>4.8333333333333325E-2</v>
      </c>
      <c r="AC39" s="765">
        <f>+S39*$Y$39</f>
        <v>4.8166666666666656E-2</v>
      </c>
      <c r="AD39" s="761">
        <f>+(($O$39*Q40)+($O$41*Q42)+($O$43*Q44))*$Y$39</f>
        <v>5.0833333333333328E-2</v>
      </c>
      <c r="AE39" s="765">
        <f>+U39*$Y$39</f>
        <v>5.0499999999999996E-2</v>
      </c>
      <c r="AF39" s="761">
        <f>+(($O$39*R40)+($O$41*R42)+($O$43*R44))*$Y$39</f>
        <v>5.0833333333333328E-2</v>
      </c>
      <c r="AG39" s="765">
        <f>+W39*$Y$39</f>
        <v>0</v>
      </c>
    </row>
    <row r="40" spans="1:33" ht="39.950000000000003" customHeight="1">
      <c r="C40" s="748"/>
      <c r="D40" s="751"/>
      <c r="E40" s="753"/>
      <c r="F40" s="756"/>
      <c r="G40" s="758"/>
      <c r="H40" s="758"/>
      <c r="I40" s="760"/>
      <c r="J40" s="760"/>
      <c r="K40" s="760"/>
      <c r="L40" s="191">
        <v>44562</v>
      </c>
      <c r="M40" s="191">
        <v>44926</v>
      </c>
      <c r="N40" s="298" t="s">
        <v>1395</v>
      </c>
      <c r="O40" s="769"/>
      <c r="P40" s="299">
        <v>0.33333333333333337</v>
      </c>
      <c r="Q40" s="300">
        <f>+P40</f>
        <v>0.33333333333333337</v>
      </c>
      <c r="R40" s="301">
        <f>+Q40</f>
        <v>0.33333333333333337</v>
      </c>
      <c r="S40" s="777"/>
      <c r="T40" s="780"/>
      <c r="U40" s="777"/>
      <c r="V40" s="771"/>
      <c r="W40" s="782"/>
      <c r="X40" s="771"/>
      <c r="Y40" s="773"/>
      <c r="AB40" s="762"/>
      <c r="AC40" s="766"/>
      <c r="AD40" s="762"/>
      <c r="AE40" s="766"/>
      <c r="AF40" s="762"/>
      <c r="AG40" s="766"/>
    </row>
    <row r="41" spans="1:33" ht="39.950000000000003" customHeight="1">
      <c r="C41" s="748"/>
      <c r="D41" s="751">
        <v>2</v>
      </c>
      <c r="E41" s="753"/>
      <c r="F41" s="756" t="s">
        <v>200</v>
      </c>
      <c r="G41" s="758" t="s">
        <v>1389</v>
      </c>
      <c r="H41" s="758" t="s">
        <v>1396</v>
      </c>
      <c r="I41" s="760" t="s">
        <v>1397</v>
      </c>
      <c r="J41" s="760" t="s">
        <v>1392</v>
      </c>
      <c r="K41" s="760" t="s">
        <v>82</v>
      </c>
      <c r="L41" s="195">
        <v>44562</v>
      </c>
      <c r="M41" s="195">
        <v>44926</v>
      </c>
      <c r="N41" s="302" t="s">
        <v>1393</v>
      </c>
      <c r="O41" s="769">
        <f>1/3</f>
        <v>0.33333333333333331</v>
      </c>
      <c r="P41" s="303">
        <f>100%/3</f>
        <v>0.33333333333333331</v>
      </c>
      <c r="Q41" s="304">
        <v>0.33</v>
      </c>
      <c r="R41" s="305"/>
      <c r="S41" s="777"/>
      <c r="T41" s="780" t="s">
        <v>1398</v>
      </c>
      <c r="U41" s="777"/>
      <c r="V41" s="746" t="s">
        <v>1399</v>
      </c>
      <c r="W41" s="782"/>
      <c r="X41" s="746"/>
      <c r="Y41" s="773"/>
      <c r="AB41" s="763"/>
      <c r="AC41" s="767"/>
      <c r="AD41" s="763"/>
      <c r="AE41" s="767"/>
      <c r="AF41" s="763"/>
      <c r="AG41" s="767"/>
    </row>
    <row r="42" spans="1:33" ht="39.950000000000003" customHeight="1">
      <c r="C42" s="748"/>
      <c r="D42" s="751"/>
      <c r="E42" s="753"/>
      <c r="F42" s="756"/>
      <c r="G42" s="758"/>
      <c r="H42" s="758"/>
      <c r="I42" s="760"/>
      <c r="J42" s="760"/>
      <c r="K42" s="760"/>
      <c r="L42" s="191">
        <v>44562</v>
      </c>
      <c r="M42" s="191">
        <v>44926</v>
      </c>
      <c r="N42" s="298" t="s">
        <v>1395</v>
      </c>
      <c r="O42" s="769"/>
      <c r="P42" s="306">
        <f>100%/3</f>
        <v>0.33333333333333331</v>
      </c>
      <c r="Q42" s="307">
        <f>+P42</f>
        <v>0.33333333333333331</v>
      </c>
      <c r="R42" s="308">
        <f>+Q42</f>
        <v>0.33333333333333331</v>
      </c>
      <c r="S42" s="777"/>
      <c r="T42" s="780"/>
      <c r="U42" s="777"/>
      <c r="V42" s="746"/>
      <c r="W42" s="782"/>
      <c r="X42" s="746"/>
      <c r="Y42" s="773"/>
      <c r="AB42" s="764"/>
      <c r="AC42" s="768"/>
      <c r="AD42" s="764"/>
      <c r="AE42" s="768"/>
      <c r="AF42" s="764"/>
      <c r="AG42" s="768"/>
    </row>
    <row r="43" spans="1:33" ht="90" customHeight="1">
      <c r="C43" s="748"/>
      <c r="D43" s="751">
        <v>3</v>
      </c>
      <c r="E43" s="753"/>
      <c r="F43" s="756" t="s">
        <v>1400</v>
      </c>
      <c r="G43" s="758" t="s">
        <v>1389</v>
      </c>
      <c r="H43" s="758" t="s">
        <v>1401</v>
      </c>
      <c r="I43" s="810" t="s">
        <v>1402</v>
      </c>
      <c r="J43" s="760" t="s">
        <v>1392</v>
      </c>
      <c r="K43" s="760" t="s">
        <v>82</v>
      </c>
      <c r="L43" s="195">
        <v>44620</v>
      </c>
      <c r="M43" s="195">
        <v>44926</v>
      </c>
      <c r="N43" s="302" t="s">
        <v>1393</v>
      </c>
      <c r="O43" s="769">
        <f>1/3</f>
        <v>0.33333333333333331</v>
      </c>
      <c r="P43" s="303">
        <v>0.3</v>
      </c>
      <c r="Q43" s="180">
        <v>0.35</v>
      </c>
      <c r="R43" s="305"/>
      <c r="S43" s="777"/>
      <c r="T43" s="780" t="s">
        <v>1403</v>
      </c>
      <c r="U43" s="777"/>
      <c r="V43" s="771" t="s">
        <v>1404</v>
      </c>
      <c r="W43" s="782"/>
      <c r="X43" s="788"/>
      <c r="Y43" s="773"/>
      <c r="AB43" s="764"/>
      <c r="AC43" s="768"/>
      <c r="AD43" s="764"/>
      <c r="AE43" s="768"/>
      <c r="AF43" s="764"/>
      <c r="AG43" s="768"/>
    </row>
    <row r="44" spans="1:33" ht="132.94999999999999" customHeight="1" thickBot="1">
      <c r="C44" s="749"/>
      <c r="D44" s="801"/>
      <c r="E44" s="754"/>
      <c r="F44" s="802"/>
      <c r="G44" s="803"/>
      <c r="H44" s="803"/>
      <c r="I44" s="811"/>
      <c r="J44" s="784"/>
      <c r="K44" s="784"/>
      <c r="L44" s="192">
        <v>44562</v>
      </c>
      <c r="M44" s="192">
        <v>44926</v>
      </c>
      <c r="N44" s="309" t="s">
        <v>1395</v>
      </c>
      <c r="O44" s="785"/>
      <c r="P44" s="310">
        <v>0.3</v>
      </c>
      <c r="Q44" s="311">
        <v>0.35</v>
      </c>
      <c r="R44" s="312">
        <v>0.35</v>
      </c>
      <c r="S44" s="778"/>
      <c r="T44" s="786"/>
      <c r="U44" s="778"/>
      <c r="V44" s="787"/>
      <c r="W44" s="783"/>
      <c r="X44" s="789"/>
      <c r="Y44" s="774"/>
      <c r="AB44" s="764"/>
      <c r="AC44" s="768"/>
      <c r="AD44" s="764"/>
      <c r="AE44" s="768"/>
      <c r="AF44" s="764"/>
      <c r="AG44" s="768"/>
    </row>
    <row r="45" spans="1:33" s="193" customFormat="1" ht="39.950000000000003" customHeight="1">
      <c r="C45" s="794">
        <v>43</v>
      </c>
      <c r="D45" s="797">
        <v>4</v>
      </c>
      <c r="E45" s="798">
        <v>3</v>
      </c>
      <c r="F45" s="415" t="s">
        <v>1405</v>
      </c>
      <c r="G45" s="520" t="s">
        <v>1406</v>
      </c>
      <c r="H45" s="520" t="s">
        <v>1407</v>
      </c>
      <c r="I45" s="520" t="s">
        <v>1408</v>
      </c>
      <c r="J45" s="790" t="s">
        <v>1392</v>
      </c>
      <c r="K45" s="516" t="s">
        <v>82</v>
      </c>
      <c r="L45" s="313">
        <v>44594</v>
      </c>
      <c r="M45" s="313">
        <v>44652</v>
      </c>
      <c r="N45" s="314" t="s">
        <v>1393</v>
      </c>
      <c r="O45" s="792">
        <f t="shared" ref="O45:O61" si="0">1/9</f>
        <v>0.1111111111111111</v>
      </c>
      <c r="P45" s="315">
        <v>1</v>
      </c>
      <c r="Q45" s="316">
        <v>0</v>
      </c>
      <c r="R45" s="317">
        <v>0</v>
      </c>
      <c r="S45" s="815">
        <f>$O$45*P45+$O$47*P47+$O$49*P49+$O$51*P51+$O$53*P53+$O$55*P55+$O$57*P57+$O$59*P59+$O$61*P61</f>
        <v>0.25925925925925924</v>
      </c>
      <c r="T45" s="814" t="s">
        <v>1409</v>
      </c>
      <c r="U45" s="815">
        <f>$O$45*Q45+$O$47*Q47+$O$49*Q49+$O$51*Q51+$O$53*Q53+$O$55*Q55+$O$57*Q57+$O$59*Q59+$O$61*Q61</f>
        <v>0.4811111111111111</v>
      </c>
      <c r="V45" s="816" t="s">
        <v>1410</v>
      </c>
      <c r="W45" s="781"/>
      <c r="X45" s="818"/>
      <c r="Y45" s="820">
        <v>0.35</v>
      </c>
      <c r="AB45" s="761">
        <f>+(($O$45*P46)+($O$47*P48)+($O$49*P50)+($O$51*P52)+($O$53*P54)+($O$55*P56)+($O$57*P58)+($O$59*P60)+($O$61*P62))*$Y$45</f>
        <v>9.0740740740740733E-2</v>
      </c>
      <c r="AC45" s="765">
        <f>+S45*$Y$45</f>
        <v>9.0740740740740733E-2</v>
      </c>
      <c r="AD45" s="761">
        <f>+(($O$45*Q46)+($O$47*Q48)+($O$49*Q50)+($O$51*Q52)+($O$53*Q54)+($O$55*Q56)+($O$57*Q58)+($O$59*Q60)+($O$61*Q62))*$Y$45</f>
        <v>0.16851851851851851</v>
      </c>
      <c r="AE45" s="765">
        <f>+U45*$Y$45</f>
        <v>0.16838888888888887</v>
      </c>
      <c r="AF45" s="761">
        <f>+(($O$45*R46)+($O$47*R48)+($O$49*R50)+($O$51*R52)+($O$53*R54)+($O$55*R56)+($O$57*R58)+($O$59*R60)+($O$61*R62))*$Y$45</f>
        <v>9.0740740740740733E-2</v>
      </c>
      <c r="AG45" s="765">
        <f>+W45*$Y$45</f>
        <v>0</v>
      </c>
    </row>
    <row r="46" spans="1:33" s="193" customFormat="1" ht="39.950000000000003" customHeight="1">
      <c r="C46" s="795"/>
      <c r="D46" s="751"/>
      <c r="E46" s="799"/>
      <c r="F46" s="756"/>
      <c r="G46" s="758"/>
      <c r="H46" s="758"/>
      <c r="I46" s="758"/>
      <c r="J46" s="791"/>
      <c r="K46" s="760"/>
      <c r="L46" s="313">
        <v>44594</v>
      </c>
      <c r="M46" s="313">
        <v>44652</v>
      </c>
      <c r="N46" s="298" t="s">
        <v>1395</v>
      </c>
      <c r="O46" s="793"/>
      <c r="P46" s="299">
        <v>1</v>
      </c>
      <c r="Q46" s="300">
        <v>0</v>
      </c>
      <c r="R46" s="301">
        <v>0</v>
      </c>
      <c r="S46" s="777"/>
      <c r="T46" s="805"/>
      <c r="U46" s="777"/>
      <c r="V46" s="817"/>
      <c r="W46" s="782"/>
      <c r="X46" s="819"/>
      <c r="Y46" s="773"/>
      <c r="AB46" s="762"/>
      <c r="AC46" s="766"/>
      <c r="AD46" s="762"/>
      <c r="AE46" s="766"/>
      <c r="AF46" s="762"/>
      <c r="AG46" s="766"/>
    </row>
    <row r="47" spans="1:33" ht="39.950000000000003" customHeight="1">
      <c r="C47" s="795"/>
      <c r="D47" s="751">
        <v>5</v>
      </c>
      <c r="E47" s="799"/>
      <c r="F47" s="756" t="s">
        <v>1405</v>
      </c>
      <c r="G47" s="758" t="s">
        <v>1406</v>
      </c>
      <c r="H47" s="758" t="s">
        <v>1411</v>
      </c>
      <c r="I47" s="758" t="s">
        <v>1412</v>
      </c>
      <c r="J47" s="791" t="s">
        <v>1392</v>
      </c>
      <c r="K47" s="760" t="s">
        <v>82</v>
      </c>
      <c r="L47" s="191">
        <v>44774</v>
      </c>
      <c r="M47" s="191">
        <v>44834</v>
      </c>
      <c r="N47" s="302" t="s">
        <v>1393</v>
      </c>
      <c r="O47" s="821">
        <f t="shared" si="0"/>
        <v>0.1111111111111111</v>
      </c>
      <c r="P47" s="318">
        <v>0</v>
      </c>
      <c r="Q47" s="304">
        <v>1</v>
      </c>
      <c r="R47" s="319">
        <v>0</v>
      </c>
      <c r="S47" s="777"/>
      <c r="T47" s="804" t="s">
        <v>1410</v>
      </c>
      <c r="U47" s="777"/>
      <c r="V47" s="806" t="s">
        <v>1413</v>
      </c>
      <c r="W47" s="782"/>
      <c r="X47" s="808"/>
      <c r="Y47" s="773"/>
      <c r="AB47" s="763"/>
      <c r="AC47" s="767"/>
      <c r="AD47" s="763"/>
      <c r="AE47" s="767"/>
      <c r="AF47" s="763"/>
      <c r="AG47" s="767"/>
    </row>
    <row r="48" spans="1:33" ht="39.950000000000003" customHeight="1">
      <c r="C48" s="795"/>
      <c r="D48" s="751"/>
      <c r="E48" s="799"/>
      <c r="F48" s="756"/>
      <c r="G48" s="758"/>
      <c r="H48" s="758"/>
      <c r="I48" s="758"/>
      <c r="J48" s="791"/>
      <c r="K48" s="760"/>
      <c r="L48" s="191">
        <v>44774</v>
      </c>
      <c r="M48" s="191">
        <v>44834</v>
      </c>
      <c r="N48" s="298" t="s">
        <v>1395</v>
      </c>
      <c r="O48" s="822"/>
      <c r="P48" s="320">
        <v>0</v>
      </c>
      <c r="Q48" s="300">
        <v>1</v>
      </c>
      <c r="R48" s="301">
        <v>0</v>
      </c>
      <c r="S48" s="777"/>
      <c r="T48" s="805"/>
      <c r="U48" s="777"/>
      <c r="V48" s="807"/>
      <c r="W48" s="782"/>
      <c r="X48" s="809"/>
      <c r="Y48" s="773"/>
      <c r="AB48" s="763"/>
      <c r="AC48" s="767"/>
      <c r="AD48" s="763"/>
      <c r="AE48" s="767"/>
      <c r="AF48" s="763"/>
      <c r="AG48" s="767"/>
    </row>
    <row r="49" spans="3:33" s="193" customFormat="1" ht="39.950000000000003" customHeight="1">
      <c r="C49" s="795"/>
      <c r="D49" s="751">
        <v>6</v>
      </c>
      <c r="E49" s="799"/>
      <c r="F49" s="756" t="s">
        <v>1405</v>
      </c>
      <c r="G49" s="758" t="s">
        <v>1406</v>
      </c>
      <c r="H49" s="758" t="s">
        <v>1414</v>
      </c>
      <c r="I49" s="758" t="s">
        <v>1415</v>
      </c>
      <c r="J49" s="791" t="s">
        <v>1392</v>
      </c>
      <c r="K49" s="760" t="s">
        <v>82</v>
      </c>
      <c r="L49" s="195">
        <v>44593</v>
      </c>
      <c r="M49" s="195">
        <v>44926</v>
      </c>
      <c r="N49" s="302" t="s">
        <v>1393</v>
      </c>
      <c r="O49" s="821">
        <f t="shared" si="0"/>
        <v>0.1111111111111111</v>
      </c>
      <c r="P49" s="321">
        <v>0.33333333333333337</v>
      </c>
      <c r="Q49" s="304">
        <v>0.33</v>
      </c>
      <c r="R49" s="305"/>
      <c r="S49" s="777"/>
      <c r="T49" s="804" t="s">
        <v>1416</v>
      </c>
      <c r="U49" s="777"/>
      <c r="V49" s="823" t="s">
        <v>1417</v>
      </c>
      <c r="W49" s="782"/>
      <c r="X49" s="808"/>
      <c r="Y49" s="773"/>
      <c r="AB49" s="763"/>
      <c r="AC49" s="767"/>
      <c r="AD49" s="763"/>
      <c r="AE49" s="767"/>
      <c r="AF49" s="763"/>
      <c r="AG49" s="767"/>
    </row>
    <row r="50" spans="3:33" s="193" customFormat="1" ht="39.950000000000003" customHeight="1">
      <c r="C50" s="795"/>
      <c r="D50" s="751"/>
      <c r="E50" s="799"/>
      <c r="F50" s="756"/>
      <c r="G50" s="758"/>
      <c r="H50" s="758"/>
      <c r="I50" s="758"/>
      <c r="J50" s="791"/>
      <c r="K50" s="760"/>
      <c r="L50" s="195">
        <v>44593</v>
      </c>
      <c r="M50" s="195">
        <v>44926</v>
      </c>
      <c r="N50" s="298" t="s">
        <v>1395</v>
      </c>
      <c r="O50" s="822"/>
      <c r="P50" s="299">
        <v>0.33333333333333337</v>
      </c>
      <c r="Q50" s="300">
        <f>+P50</f>
        <v>0.33333333333333337</v>
      </c>
      <c r="R50" s="301">
        <f>+Q50</f>
        <v>0.33333333333333337</v>
      </c>
      <c r="S50" s="777"/>
      <c r="T50" s="805"/>
      <c r="U50" s="777"/>
      <c r="V50" s="824"/>
      <c r="W50" s="782"/>
      <c r="X50" s="809"/>
      <c r="Y50" s="773"/>
      <c r="AB50" s="763"/>
      <c r="AC50" s="767"/>
      <c r="AD50" s="763"/>
      <c r="AE50" s="767"/>
      <c r="AF50" s="763"/>
      <c r="AG50" s="767"/>
    </row>
    <row r="51" spans="3:33" s="193" customFormat="1" ht="39.950000000000003" customHeight="1">
      <c r="C51" s="795"/>
      <c r="D51" s="751">
        <v>7</v>
      </c>
      <c r="E51" s="799"/>
      <c r="F51" s="756" t="s">
        <v>1405</v>
      </c>
      <c r="G51" s="758" t="s">
        <v>1406</v>
      </c>
      <c r="H51" s="758" t="s">
        <v>1418</v>
      </c>
      <c r="I51" s="758" t="s">
        <v>1419</v>
      </c>
      <c r="J51" s="791" t="s">
        <v>1392</v>
      </c>
      <c r="K51" s="760" t="s">
        <v>82</v>
      </c>
      <c r="L51" s="195">
        <v>44593</v>
      </c>
      <c r="M51" s="195">
        <v>44926</v>
      </c>
      <c r="N51" s="302" t="s">
        <v>1393</v>
      </c>
      <c r="O51" s="821">
        <f t="shared" si="0"/>
        <v>0.1111111111111111</v>
      </c>
      <c r="P51" s="318">
        <v>0</v>
      </c>
      <c r="Q51" s="304">
        <v>0.5</v>
      </c>
      <c r="R51" s="322"/>
      <c r="S51" s="777"/>
      <c r="T51" s="804" t="s">
        <v>1420</v>
      </c>
      <c r="U51" s="777"/>
      <c r="V51" s="806" t="s">
        <v>1421</v>
      </c>
      <c r="W51" s="782"/>
      <c r="X51" s="808"/>
      <c r="Y51" s="773"/>
      <c r="AB51" s="763"/>
      <c r="AC51" s="767"/>
      <c r="AD51" s="763"/>
      <c r="AE51" s="767"/>
      <c r="AF51" s="763"/>
      <c r="AG51" s="767"/>
    </row>
    <row r="52" spans="3:33" s="193" customFormat="1" ht="39.950000000000003" customHeight="1">
      <c r="C52" s="795"/>
      <c r="D52" s="751"/>
      <c r="E52" s="799"/>
      <c r="F52" s="756"/>
      <c r="G52" s="758"/>
      <c r="H52" s="758"/>
      <c r="I52" s="758"/>
      <c r="J52" s="791"/>
      <c r="K52" s="760"/>
      <c r="L52" s="195">
        <v>44593</v>
      </c>
      <c r="M52" s="195">
        <v>44926</v>
      </c>
      <c r="N52" s="298" t="s">
        <v>1395</v>
      </c>
      <c r="O52" s="822"/>
      <c r="P52" s="320">
        <v>0</v>
      </c>
      <c r="Q52" s="300">
        <v>0.5</v>
      </c>
      <c r="R52" s="301">
        <v>0.5</v>
      </c>
      <c r="S52" s="777"/>
      <c r="T52" s="805"/>
      <c r="U52" s="777"/>
      <c r="V52" s="807"/>
      <c r="W52" s="782"/>
      <c r="X52" s="809"/>
      <c r="Y52" s="773"/>
      <c r="AB52" s="763"/>
      <c r="AC52" s="767"/>
      <c r="AD52" s="763"/>
      <c r="AE52" s="767"/>
      <c r="AF52" s="763"/>
      <c r="AG52" s="767"/>
    </row>
    <row r="53" spans="3:33" ht="39.950000000000003" customHeight="1">
      <c r="C53" s="795"/>
      <c r="D53" s="751">
        <v>8</v>
      </c>
      <c r="E53" s="799"/>
      <c r="F53" s="756" t="s">
        <v>1405</v>
      </c>
      <c r="G53" s="758" t="s">
        <v>1406</v>
      </c>
      <c r="H53" s="758" t="s">
        <v>1422</v>
      </c>
      <c r="I53" s="758" t="s">
        <v>1423</v>
      </c>
      <c r="J53" s="791" t="s">
        <v>1392</v>
      </c>
      <c r="K53" s="760" t="s">
        <v>82</v>
      </c>
      <c r="L53" s="191">
        <v>44713</v>
      </c>
      <c r="M53" s="191">
        <v>44803</v>
      </c>
      <c r="N53" s="302" t="s">
        <v>1393</v>
      </c>
      <c r="O53" s="821">
        <f t="shared" si="0"/>
        <v>0.1111111111111111</v>
      </c>
      <c r="P53" s="318">
        <v>0</v>
      </c>
      <c r="Q53" s="304">
        <v>1</v>
      </c>
      <c r="R53" s="322"/>
      <c r="S53" s="777"/>
      <c r="T53" s="804" t="s">
        <v>1410</v>
      </c>
      <c r="U53" s="777"/>
      <c r="V53" s="806" t="s">
        <v>1424</v>
      </c>
      <c r="W53" s="782"/>
      <c r="X53" s="808"/>
      <c r="Y53" s="773"/>
      <c r="AB53" s="763"/>
      <c r="AC53" s="767"/>
      <c r="AD53" s="763"/>
      <c r="AE53" s="767"/>
      <c r="AF53" s="763"/>
      <c r="AG53" s="767"/>
    </row>
    <row r="54" spans="3:33" ht="39.950000000000003" customHeight="1">
      <c r="C54" s="795"/>
      <c r="D54" s="751"/>
      <c r="E54" s="799"/>
      <c r="F54" s="756"/>
      <c r="G54" s="758"/>
      <c r="H54" s="758"/>
      <c r="I54" s="758"/>
      <c r="J54" s="791"/>
      <c r="K54" s="760"/>
      <c r="L54" s="191">
        <v>44713</v>
      </c>
      <c r="M54" s="191">
        <v>44803</v>
      </c>
      <c r="N54" s="298" t="s">
        <v>1395</v>
      </c>
      <c r="O54" s="822"/>
      <c r="P54" s="320">
        <v>0</v>
      </c>
      <c r="Q54" s="300">
        <v>1</v>
      </c>
      <c r="R54" s="301">
        <v>0</v>
      </c>
      <c r="S54" s="777"/>
      <c r="T54" s="805"/>
      <c r="U54" s="777"/>
      <c r="V54" s="807"/>
      <c r="W54" s="782"/>
      <c r="X54" s="809"/>
      <c r="Y54" s="773"/>
      <c r="AB54" s="763"/>
      <c r="AC54" s="767"/>
      <c r="AD54" s="763"/>
      <c r="AE54" s="767"/>
      <c r="AF54" s="763"/>
      <c r="AG54" s="767"/>
    </row>
    <row r="55" spans="3:33" ht="39.950000000000003" customHeight="1">
      <c r="C55" s="795"/>
      <c r="D55" s="751">
        <v>9</v>
      </c>
      <c r="E55" s="799"/>
      <c r="F55" s="756" t="s">
        <v>1405</v>
      </c>
      <c r="G55" s="758" t="s">
        <v>1425</v>
      </c>
      <c r="H55" s="758" t="s">
        <v>1426</v>
      </c>
      <c r="I55" s="758" t="s">
        <v>1427</v>
      </c>
      <c r="J55" s="791" t="s">
        <v>1392</v>
      </c>
      <c r="K55" s="760" t="s">
        <v>82</v>
      </c>
      <c r="L55" s="191">
        <v>44652</v>
      </c>
      <c r="M55" s="191">
        <v>44926</v>
      </c>
      <c r="N55" s="302" t="s">
        <v>1393</v>
      </c>
      <c r="O55" s="821">
        <f t="shared" si="0"/>
        <v>0.1111111111111111</v>
      </c>
      <c r="P55" s="318">
        <v>0</v>
      </c>
      <c r="Q55" s="304">
        <v>0.5</v>
      </c>
      <c r="R55" s="322"/>
      <c r="S55" s="777"/>
      <c r="T55" s="804" t="s">
        <v>1410</v>
      </c>
      <c r="U55" s="777"/>
      <c r="V55" s="806" t="s">
        <v>1428</v>
      </c>
      <c r="W55" s="782"/>
      <c r="X55" s="808"/>
      <c r="Y55" s="773"/>
      <c r="AB55" s="763"/>
      <c r="AC55" s="767"/>
      <c r="AD55" s="763"/>
      <c r="AE55" s="767"/>
      <c r="AF55" s="763"/>
      <c r="AG55" s="767"/>
    </row>
    <row r="56" spans="3:33" ht="39.950000000000003" customHeight="1">
      <c r="C56" s="795"/>
      <c r="D56" s="751"/>
      <c r="E56" s="799"/>
      <c r="F56" s="756"/>
      <c r="G56" s="758"/>
      <c r="H56" s="758"/>
      <c r="I56" s="758"/>
      <c r="J56" s="791"/>
      <c r="K56" s="760"/>
      <c r="L56" s="191">
        <v>44652</v>
      </c>
      <c r="M56" s="191">
        <v>44926</v>
      </c>
      <c r="N56" s="298" t="s">
        <v>1395</v>
      </c>
      <c r="O56" s="822"/>
      <c r="P56" s="320">
        <v>0</v>
      </c>
      <c r="Q56" s="300">
        <v>0.5</v>
      </c>
      <c r="R56" s="301">
        <v>0.5</v>
      </c>
      <c r="S56" s="777"/>
      <c r="T56" s="805"/>
      <c r="U56" s="777"/>
      <c r="V56" s="807"/>
      <c r="W56" s="782"/>
      <c r="X56" s="809"/>
      <c r="Y56" s="773"/>
      <c r="AB56" s="763"/>
      <c r="AC56" s="767"/>
      <c r="AD56" s="763"/>
      <c r="AE56" s="767"/>
      <c r="AF56" s="763"/>
      <c r="AG56" s="767"/>
    </row>
    <row r="57" spans="3:33" s="193" customFormat="1" ht="51.6" customHeight="1">
      <c r="C57" s="795"/>
      <c r="D57" s="751">
        <v>10</v>
      </c>
      <c r="E57" s="799"/>
      <c r="F57" s="756" t="s">
        <v>1405</v>
      </c>
      <c r="G57" s="758" t="s">
        <v>1425</v>
      </c>
      <c r="H57" s="758" t="s">
        <v>1429</v>
      </c>
      <c r="I57" s="758" t="s">
        <v>1430</v>
      </c>
      <c r="J57" s="791" t="s">
        <v>1392</v>
      </c>
      <c r="K57" s="760" t="s">
        <v>82</v>
      </c>
      <c r="L57" s="195">
        <v>44593</v>
      </c>
      <c r="M57" s="195">
        <v>44651</v>
      </c>
      <c r="N57" s="302" t="s">
        <v>1393</v>
      </c>
      <c r="O57" s="821">
        <f t="shared" si="0"/>
        <v>0.1111111111111111</v>
      </c>
      <c r="P57" s="321">
        <v>1</v>
      </c>
      <c r="Q57" s="304">
        <v>0</v>
      </c>
      <c r="R57" s="322"/>
      <c r="S57" s="777"/>
      <c r="T57" s="804" t="s">
        <v>1431</v>
      </c>
      <c r="U57" s="777"/>
      <c r="V57" s="825" t="s">
        <v>1410</v>
      </c>
      <c r="W57" s="782"/>
      <c r="X57" s="808"/>
      <c r="Y57" s="773"/>
      <c r="AB57" s="763"/>
      <c r="AC57" s="767"/>
      <c r="AD57" s="763"/>
      <c r="AE57" s="767"/>
      <c r="AF57" s="763"/>
      <c r="AG57" s="767"/>
    </row>
    <row r="58" spans="3:33" s="193" customFormat="1" ht="51.6" customHeight="1">
      <c r="C58" s="795"/>
      <c r="D58" s="751"/>
      <c r="E58" s="799"/>
      <c r="F58" s="756"/>
      <c r="G58" s="758"/>
      <c r="H58" s="758"/>
      <c r="I58" s="758"/>
      <c r="J58" s="791"/>
      <c r="K58" s="760"/>
      <c r="L58" s="195">
        <v>44593</v>
      </c>
      <c r="M58" s="195">
        <v>44651</v>
      </c>
      <c r="N58" s="298" t="s">
        <v>1395</v>
      </c>
      <c r="O58" s="822"/>
      <c r="P58" s="299">
        <v>1</v>
      </c>
      <c r="Q58" s="300">
        <v>0</v>
      </c>
      <c r="R58" s="301">
        <v>0</v>
      </c>
      <c r="S58" s="777"/>
      <c r="T58" s="805"/>
      <c r="U58" s="777"/>
      <c r="V58" s="817"/>
      <c r="W58" s="782"/>
      <c r="X58" s="809"/>
      <c r="Y58" s="773"/>
      <c r="AB58" s="763"/>
      <c r="AC58" s="767"/>
      <c r="AD58" s="763"/>
      <c r="AE58" s="767"/>
      <c r="AF58" s="763"/>
      <c r="AG58" s="767"/>
    </row>
    <row r="59" spans="3:33" ht="39.950000000000003" customHeight="1">
      <c r="C59" s="795"/>
      <c r="D59" s="751">
        <v>11</v>
      </c>
      <c r="E59" s="799"/>
      <c r="F59" s="756" t="s">
        <v>1405</v>
      </c>
      <c r="G59" s="758" t="s">
        <v>1432</v>
      </c>
      <c r="H59" s="758" t="s">
        <v>1433</v>
      </c>
      <c r="I59" s="758" t="s">
        <v>1434</v>
      </c>
      <c r="J59" s="791" t="s">
        <v>1392</v>
      </c>
      <c r="K59" s="760" t="s">
        <v>82</v>
      </c>
      <c r="L59" s="191">
        <v>44713</v>
      </c>
      <c r="M59" s="191">
        <v>44926</v>
      </c>
      <c r="N59" s="302" t="s">
        <v>1393</v>
      </c>
      <c r="O59" s="821">
        <f t="shared" si="0"/>
        <v>0.1111111111111111</v>
      </c>
      <c r="P59" s="318">
        <v>0</v>
      </c>
      <c r="Q59" s="304">
        <v>1</v>
      </c>
      <c r="R59" s="322"/>
      <c r="S59" s="777"/>
      <c r="T59" s="804" t="s">
        <v>1410</v>
      </c>
      <c r="U59" s="777"/>
      <c r="V59" s="825" t="s">
        <v>1435</v>
      </c>
      <c r="W59" s="782"/>
      <c r="X59" s="808"/>
      <c r="Y59" s="773"/>
      <c r="AB59" s="763"/>
      <c r="AC59" s="767"/>
      <c r="AD59" s="763"/>
      <c r="AE59" s="767"/>
      <c r="AF59" s="763"/>
      <c r="AG59" s="767"/>
    </row>
    <row r="60" spans="3:33" ht="39.950000000000003" customHeight="1">
      <c r="C60" s="795"/>
      <c r="D60" s="751"/>
      <c r="E60" s="799"/>
      <c r="F60" s="756"/>
      <c r="G60" s="758"/>
      <c r="H60" s="758"/>
      <c r="I60" s="758"/>
      <c r="J60" s="791"/>
      <c r="K60" s="760"/>
      <c r="L60" s="191">
        <v>44713</v>
      </c>
      <c r="M60" s="191">
        <v>44926</v>
      </c>
      <c r="N60" s="298" t="s">
        <v>1395</v>
      </c>
      <c r="O60" s="822"/>
      <c r="P60" s="320">
        <v>0</v>
      </c>
      <c r="Q60" s="300">
        <v>1</v>
      </c>
      <c r="R60" s="301">
        <v>0</v>
      </c>
      <c r="S60" s="777"/>
      <c r="T60" s="805"/>
      <c r="U60" s="777"/>
      <c r="V60" s="817"/>
      <c r="W60" s="782"/>
      <c r="X60" s="809"/>
      <c r="Y60" s="773"/>
      <c r="AB60" s="764"/>
      <c r="AC60" s="768"/>
      <c r="AD60" s="764"/>
      <c r="AE60" s="768"/>
      <c r="AF60" s="764"/>
      <c r="AG60" s="768"/>
    </row>
    <row r="61" spans="3:33" ht="90" customHeight="1">
      <c r="C61" s="795"/>
      <c r="D61" s="751">
        <v>12</v>
      </c>
      <c r="E61" s="799"/>
      <c r="F61" s="756" t="s">
        <v>1405</v>
      </c>
      <c r="G61" s="758" t="s">
        <v>1432</v>
      </c>
      <c r="H61" s="758" t="s">
        <v>1436</v>
      </c>
      <c r="I61" s="758" t="s">
        <v>1437</v>
      </c>
      <c r="J61" s="791" t="s">
        <v>1392</v>
      </c>
      <c r="K61" s="760"/>
      <c r="L61" s="195">
        <v>44805</v>
      </c>
      <c r="M61" s="195">
        <v>44926</v>
      </c>
      <c r="N61" s="302" t="s">
        <v>1393</v>
      </c>
      <c r="O61" s="821">
        <f t="shared" si="0"/>
        <v>0.1111111111111111</v>
      </c>
      <c r="P61" s="318">
        <v>0</v>
      </c>
      <c r="Q61" s="304">
        <v>0</v>
      </c>
      <c r="R61" s="322"/>
      <c r="S61" s="777"/>
      <c r="T61" s="828" t="s">
        <v>1410</v>
      </c>
      <c r="U61" s="777"/>
      <c r="V61" s="825" t="s">
        <v>1410</v>
      </c>
      <c r="W61" s="782"/>
      <c r="X61" s="379"/>
      <c r="Y61" s="773"/>
      <c r="AB61" s="764"/>
      <c r="AC61" s="768"/>
      <c r="AD61" s="764"/>
      <c r="AE61" s="768"/>
      <c r="AF61" s="764"/>
      <c r="AG61" s="768"/>
    </row>
    <row r="62" spans="3:33" ht="90" customHeight="1" thickBot="1">
      <c r="C62" s="796"/>
      <c r="D62" s="801">
        <v>12</v>
      </c>
      <c r="E62" s="800"/>
      <c r="F62" s="802"/>
      <c r="G62" s="803"/>
      <c r="H62" s="803"/>
      <c r="I62" s="803"/>
      <c r="J62" s="826"/>
      <c r="K62" s="784" t="s">
        <v>82</v>
      </c>
      <c r="L62" s="192">
        <v>44805</v>
      </c>
      <c r="M62" s="192">
        <v>44926</v>
      </c>
      <c r="N62" s="309" t="s">
        <v>1395</v>
      </c>
      <c r="O62" s="827"/>
      <c r="P62" s="323">
        <v>0</v>
      </c>
      <c r="Q62" s="324">
        <v>0</v>
      </c>
      <c r="R62" s="325">
        <v>1</v>
      </c>
      <c r="S62" s="778"/>
      <c r="T62" s="829"/>
      <c r="U62" s="778"/>
      <c r="V62" s="830"/>
      <c r="W62" s="783"/>
      <c r="X62" s="380"/>
      <c r="Y62" s="774"/>
      <c r="AB62" s="813"/>
      <c r="AC62" s="812"/>
      <c r="AD62" s="813"/>
      <c r="AE62" s="812"/>
      <c r="AF62" s="813"/>
      <c r="AG62" s="812"/>
    </row>
    <row r="63" spans="3:33" ht="39.950000000000003" customHeight="1">
      <c r="C63" s="831">
        <v>44</v>
      </c>
      <c r="D63" s="832">
        <v>13</v>
      </c>
      <c r="E63" s="834">
        <v>4</v>
      </c>
      <c r="F63" s="837" t="s">
        <v>232</v>
      </c>
      <c r="G63" s="839" t="s">
        <v>1438</v>
      </c>
      <c r="H63" s="839" t="s">
        <v>1439</v>
      </c>
      <c r="I63" s="839" t="s">
        <v>239</v>
      </c>
      <c r="J63" s="839" t="s">
        <v>1392</v>
      </c>
      <c r="K63" s="516" t="s">
        <v>82</v>
      </c>
      <c r="L63" s="313">
        <v>44562</v>
      </c>
      <c r="M63" s="313">
        <v>44926</v>
      </c>
      <c r="N63" s="314" t="s">
        <v>1393</v>
      </c>
      <c r="O63" s="844">
        <f t="shared" ref="O63:O77" si="1">1/8</f>
        <v>0.125</v>
      </c>
      <c r="P63" s="315">
        <v>0.33333333333333337</v>
      </c>
      <c r="Q63" s="316">
        <v>0.33</v>
      </c>
      <c r="R63" s="326"/>
      <c r="S63" s="815">
        <f>+$O$63*P63+$O$65*P65+$O$67*P67+$O$69*P69+$O$71*P71+$O$73*P73+$O$75*P75+$O$77*P77</f>
        <v>0.22916666666666669</v>
      </c>
      <c r="T63" s="814" t="s">
        <v>1440</v>
      </c>
      <c r="U63" s="815">
        <f>+$O$63*Q63+$O$65*Q65+$O$67*Q67+$O$69*Q69+$O$71*Q71+$O$73*Q73+$O$75*Q75+$O$77*Q77</f>
        <v>0.35250000000000004</v>
      </c>
      <c r="V63" s="849" t="s">
        <v>237</v>
      </c>
      <c r="W63" s="850">
        <f>+$O$63*R63+$O$65*R65+$O$67*R67+$O$69*R69+$O$71*R71+$O$73*R73+$O$75*R75+$O$77*R77</f>
        <v>0</v>
      </c>
      <c r="X63" s="818"/>
      <c r="Y63" s="820">
        <v>0.3</v>
      </c>
      <c r="AB63" s="846">
        <f>+(($O$63*P64)+($O$65*P66)+($O$67*P68)+($O$69*P70)+($O$71*P72)+($O$73*P74)+($O$75*P76)+($O$77*P78))*$Y$63</f>
        <v>6.8750000000000006E-2</v>
      </c>
      <c r="AC63" s="841">
        <f>+S63*$Y$63</f>
        <v>6.8750000000000006E-2</v>
      </c>
      <c r="AD63" s="846">
        <f>+(($O$63*Q64)+($O$65*Q66)+($O$67*Q68)+($O$69*Q70)+($O$71*Q72)+($O$73*Q74)+($O$75*Q76)+($O$77*Q78))*$Y$63</f>
        <v>0.10625</v>
      </c>
      <c r="AE63" s="841">
        <f>+U63*$Y$63</f>
        <v>0.10575000000000001</v>
      </c>
      <c r="AF63" s="846">
        <f>+(($O$63*R64)+($O$65*R66)+($O$67*R68)+($O$69*R70)+($O$71*R72)+($O$73*R74)+($O$75*R76)+($O$77*R78))*$Y$63</f>
        <v>0.125</v>
      </c>
      <c r="AG63" s="841">
        <f>+W63*$Y$63</f>
        <v>0</v>
      </c>
    </row>
    <row r="64" spans="3:33" ht="39.950000000000003" customHeight="1">
      <c r="C64" s="748"/>
      <c r="D64" s="833"/>
      <c r="E64" s="835"/>
      <c r="F64" s="838"/>
      <c r="G64" s="840"/>
      <c r="H64" s="840"/>
      <c r="I64" s="840"/>
      <c r="J64" s="840"/>
      <c r="K64" s="760"/>
      <c r="L64" s="327">
        <v>44896</v>
      </c>
      <c r="M64" s="327">
        <v>44926</v>
      </c>
      <c r="N64" s="298" t="s">
        <v>1395</v>
      </c>
      <c r="O64" s="822"/>
      <c r="P64" s="299">
        <v>0.33333333333333337</v>
      </c>
      <c r="Q64" s="300">
        <f>+P64</f>
        <v>0.33333333333333337</v>
      </c>
      <c r="R64" s="301">
        <f>+Q64</f>
        <v>0.33333333333333337</v>
      </c>
      <c r="S64" s="777"/>
      <c r="T64" s="805"/>
      <c r="U64" s="777"/>
      <c r="V64" s="824"/>
      <c r="W64" s="782"/>
      <c r="X64" s="819"/>
      <c r="Y64" s="773"/>
      <c r="AB64" s="847"/>
      <c r="AC64" s="842"/>
      <c r="AD64" s="847"/>
      <c r="AE64" s="842"/>
      <c r="AF64" s="847"/>
      <c r="AG64" s="842"/>
    </row>
    <row r="65" spans="3:33" ht="39.950000000000003" customHeight="1">
      <c r="C65" s="748"/>
      <c r="D65" s="833">
        <v>14</v>
      </c>
      <c r="E65" s="835"/>
      <c r="F65" s="838" t="s">
        <v>232</v>
      </c>
      <c r="G65" s="840" t="s">
        <v>1438</v>
      </c>
      <c r="H65" s="840" t="s">
        <v>1441</v>
      </c>
      <c r="I65" s="840" t="s">
        <v>1442</v>
      </c>
      <c r="J65" s="840" t="s">
        <v>1392</v>
      </c>
      <c r="K65" s="760" t="s">
        <v>82</v>
      </c>
      <c r="L65" s="195">
        <v>44562</v>
      </c>
      <c r="M65" s="195">
        <v>44926</v>
      </c>
      <c r="N65" s="302" t="s">
        <v>1393</v>
      </c>
      <c r="O65" s="821">
        <f t="shared" si="1"/>
        <v>0.125</v>
      </c>
      <c r="P65" s="321">
        <v>0.33333333333333337</v>
      </c>
      <c r="Q65" s="304">
        <v>0.33</v>
      </c>
      <c r="R65" s="322"/>
      <c r="S65" s="777"/>
      <c r="T65" s="804" t="s">
        <v>1443</v>
      </c>
      <c r="U65" s="777"/>
      <c r="V65" s="823" t="s">
        <v>1444</v>
      </c>
      <c r="W65" s="782"/>
      <c r="X65" s="808"/>
      <c r="Y65" s="773"/>
      <c r="AB65" s="847"/>
      <c r="AC65" s="842"/>
      <c r="AD65" s="847"/>
      <c r="AE65" s="842"/>
      <c r="AF65" s="847"/>
      <c r="AG65" s="842"/>
    </row>
    <row r="66" spans="3:33" ht="39.950000000000003" customHeight="1">
      <c r="C66" s="748"/>
      <c r="D66" s="833"/>
      <c r="E66" s="835"/>
      <c r="F66" s="838"/>
      <c r="G66" s="840"/>
      <c r="H66" s="840"/>
      <c r="I66" s="840"/>
      <c r="J66" s="840"/>
      <c r="K66" s="760"/>
      <c r="L66" s="191">
        <v>44896</v>
      </c>
      <c r="M66" s="191">
        <v>44926</v>
      </c>
      <c r="N66" s="298" t="s">
        <v>1395</v>
      </c>
      <c r="O66" s="822"/>
      <c r="P66" s="299">
        <v>0.33333333333333337</v>
      </c>
      <c r="Q66" s="300">
        <f>+P66</f>
        <v>0.33333333333333337</v>
      </c>
      <c r="R66" s="301">
        <f>+Q66</f>
        <v>0.33333333333333337</v>
      </c>
      <c r="S66" s="777"/>
      <c r="T66" s="805"/>
      <c r="U66" s="777"/>
      <c r="V66" s="824"/>
      <c r="W66" s="782"/>
      <c r="X66" s="809"/>
      <c r="Y66" s="773"/>
      <c r="AB66" s="847"/>
      <c r="AC66" s="842"/>
      <c r="AD66" s="847"/>
      <c r="AE66" s="842"/>
      <c r="AF66" s="847"/>
      <c r="AG66" s="842"/>
    </row>
    <row r="67" spans="3:33" ht="84.75" customHeight="1">
      <c r="C67" s="748"/>
      <c r="D67" s="833">
        <v>15</v>
      </c>
      <c r="E67" s="835"/>
      <c r="F67" s="838" t="s">
        <v>1445</v>
      </c>
      <c r="G67" s="840" t="s">
        <v>1438</v>
      </c>
      <c r="H67" s="758" t="s">
        <v>1446</v>
      </c>
      <c r="I67" s="840" t="s">
        <v>1447</v>
      </c>
      <c r="J67" s="840" t="s">
        <v>1392</v>
      </c>
      <c r="K67" s="760" t="s">
        <v>82</v>
      </c>
      <c r="L67" s="195">
        <v>44805</v>
      </c>
      <c r="M67" s="195">
        <v>44926</v>
      </c>
      <c r="N67" s="302" t="s">
        <v>1393</v>
      </c>
      <c r="O67" s="821">
        <f t="shared" si="1"/>
        <v>0.125</v>
      </c>
      <c r="P67" s="318">
        <v>0</v>
      </c>
      <c r="Q67" s="304">
        <v>0</v>
      </c>
      <c r="R67" s="322"/>
      <c r="S67" s="777"/>
      <c r="T67" s="804" t="s">
        <v>1410</v>
      </c>
      <c r="U67" s="777"/>
      <c r="V67" s="823" t="s">
        <v>1410</v>
      </c>
      <c r="W67" s="782"/>
      <c r="X67" s="808"/>
      <c r="Y67" s="773"/>
      <c r="AB67" s="847"/>
      <c r="AC67" s="842"/>
      <c r="AD67" s="847"/>
      <c r="AE67" s="842"/>
      <c r="AF67" s="847"/>
      <c r="AG67" s="842"/>
    </row>
    <row r="68" spans="3:33" ht="39.950000000000003" customHeight="1">
      <c r="C68" s="748"/>
      <c r="D68" s="833"/>
      <c r="E68" s="835"/>
      <c r="F68" s="838"/>
      <c r="G68" s="840"/>
      <c r="H68" s="758"/>
      <c r="I68" s="840"/>
      <c r="J68" s="840"/>
      <c r="K68" s="760"/>
      <c r="L68" s="195">
        <v>44896</v>
      </c>
      <c r="M68" s="195">
        <v>44926</v>
      </c>
      <c r="N68" s="298" t="s">
        <v>1395</v>
      </c>
      <c r="O68" s="822"/>
      <c r="P68" s="320">
        <v>0</v>
      </c>
      <c r="Q68" s="300">
        <v>0</v>
      </c>
      <c r="R68" s="301">
        <v>1</v>
      </c>
      <c r="S68" s="777"/>
      <c r="T68" s="805"/>
      <c r="U68" s="777"/>
      <c r="V68" s="824"/>
      <c r="W68" s="782"/>
      <c r="X68" s="809"/>
      <c r="Y68" s="773"/>
      <c r="AB68" s="847"/>
      <c r="AC68" s="842"/>
      <c r="AD68" s="847"/>
      <c r="AE68" s="842"/>
      <c r="AF68" s="847"/>
      <c r="AG68" s="842"/>
    </row>
    <row r="69" spans="3:33" ht="47.1" customHeight="1">
      <c r="C69" s="748"/>
      <c r="D69" s="833">
        <v>16</v>
      </c>
      <c r="E69" s="835"/>
      <c r="F69" s="838" t="s">
        <v>1445</v>
      </c>
      <c r="G69" s="840" t="s">
        <v>1438</v>
      </c>
      <c r="H69" s="758" t="s">
        <v>1448</v>
      </c>
      <c r="I69" s="840" t="s">
        <v>1449</v>
      </c>
      <c r="J69" s="840" t="s">
        <v>1392</v>
      </c>
      <c r="K69" s="760" t="s">
        <v>82</v>
      </c>
      <c r="L69" s="195">
        <v>44562</v>
      </c>
      <c r="M69" s="195">
        <v>44712</v>
      </c>
      <c r="N69" s="302" t="s">
        <v>1393</v>
      </c>
      <c r="O69" s="821">
        <f t="shared" si="1"/>
        <v>0.125</v>
      </c>
      <c r="P69" s="328">
        <v>0</v>
      </c>
      <c r="Q69" s="329">
        <v>1</v>
      </c>
      <c r="R69" s="330"/>
      <c r="S69" s="777"/>
      <c r="T69" s="853" t="s">
        <v>1410</v>
      </c>
      <c r="U69" s="777"/>
      <c r="V69" s="804" t="s">
        <v>1450</v>
      </c>
      <c r="W69" s="782"/>
      <c r="X69" s="808"/>
      <c r="Y69" s="773"/>
      <c r="AB69" s="847"/>
      <c r="AC69" s="842"/>
      <c r="AD69" s="847"/>
      <c r="AE69" s="842"/>
      <c r="AF69" s="847"/>
      <c r="AG69" s="842"/>
    </row>
    <row r="70" spans="3:33" ht="47.1" customHeight="1">
      <c r="C70" s="748"/>
      <c r="D70" s="833"/>
      <c r="E70" s="835"/>
      <c r="F70" s="838"/>
      <c r="G70" s="840"/>
      <c r="H70" s="758"/>
      <c r="I70" s="840"/>
      <c r="J70" s="840"/>
      <c r="K70" s="760"/>
      <c r="L70" s="137">
        <v>44896</v>
      </c>
      <c r="M70" s="137">
        <v>44926</v>
      </c>
      <c r="N70" s="298" t="s">
        <v>1395</v>
      </c>
      <c r="O70" s="822"/>
      <c r="P70" s="320">
        <v>0</v>
      </c>
      <c r="Q70" s="300">
        <v>1</v>
      </c>
      <c r="R70" s="301">
        <v>0</v>
      </c>
      <c r="S70" s="777"/>
      <c r="T70" s="854"/>
      <c r="U70" s="777"/>
      <c r="V70" s="805"/>
      <c r="W70" s="782"/>
      <c r="X70" s="809"/>
      <c r="Y70" s="773"/>
      <c r="AB70" s="847"/>
      <c r="AC70" s="842"/>
      <c r="AD70" s="847"/>
      <c r="AE70" s="842"/>
      <c r="AF70" s="847"/>
      <c r="AG70" s="842"/>
    </row>
    <row r="71" spans="3:33" ht="47.1" customHeight="1">
      <c r="C71" s="748"/>
      <c r="D71" s="833">
        <v>17</v>
      </c>
      <c r="E71" s="835"/>
      <c r="F71" s="838" t="s">
        <v>232</v>
      </c>
      <c r="G71" s="840" t="s">
        <v>1438</v>
      </c>
      <c r="H71" s="758" t="s">
        <v>1451</v>
      </c>
      <c r="I71" s="840" t="s">
        <v>1452</v>
      </c>
      <c r="J71" s="840" t="s">
        <v>1392</v>
      </c>
      <c r="K71" s="760" t="s">
        <v>82</v>
      </c>
      <c r="L71" s="137">
        <v>44562</v>
      </c>
      <c r="M71" s="137">
        <v>44926</v>
      </c>
      <c r="N71" s="302" t="s">
        <v>1393</v>
      </c>
      <c r="O71" s="821">
        <f t="shared" si="1"/>
        <v>0.125</v>
      </c>
      <c r="P71" s="321">
        <v>0.33333333333333337</v>
      </c>
      <c r="Q71" s="304">
        <v>0.33</v>
      </c>
      <c r="R71" s="322"/>
      <c r="S71" s="777"/>
      <c r="T71" s="804" t="s">
        <v>1453</v>
      </c>
      <c r="U71" s="777"/>
      <c r="V71" s="823" t="s">
        <v>1454</v>
      </c>
      <c r="W71" s="782"/>
      <c r="X71" s="808"/>
      <c r="Y71" s="773"/>
      <c r="AB71" s="847"/>
      <c r="AC71" s="842"/>
      <c r="AD71" s="847"/>
      <c r="AE71" s="842"/>
      <c r="AF71" s="847"/>
      <c r="AG71" s="842"/>
    </row>
    <row r="72" spans="3:33" ht="47.1" customHeight="1">
      <c r="C72" s="748"/>
      <c r="D72" s="833"/>
      <c r="E72" s="835"/>
      <c r="F72" s="838"/>
      <c r="G72" s="840"/>
      <c r="H72" s="758"/>
      <c r="I72" s="840"/>
      <c r="J72" s="840"/>
      <c r="K72" s="760"/>
      <c r="L72" s="191">
        <v>44896</v>
      </c>
      <c r="M72" s="191">
        <v>44926</v>
      </c>
      <c r="N72" s="298" t="s">
        <v>1395</v>
      </c>
      <c r="O72" s="822"/>
      <c r="P72" s="299">
        <v>0.33333333333333337</v>
      </c>
      <c r="Q72" s="300">
        <f>+P72</f>
        <v>0.33333333333333337</v>
      </c>
      <c r="R72" s="301">
        <f>+Q72</f>
        <v>0.33333333333333337</v>
      </c>
      <c r="S72" s="777"/>
      <c r="T72" s="805"/>
      <c r="U72" s="777"/>
      <c r="V72" s="824"/>
      <c r="W72" s="782"/>
      <c r="X72" s="809"/>
      <c r="Y72" s="773"/>
      <c r="AB72" s="847"/>
      <c r="AC72" s="842"/>
      <c r="AD72" s="847"/>
      <c r="AE72" s="842"/>
      <c r="AF72" s="847"/>
      <c r="AG72" s="842"/>
    </row>
    <row r="73" spans="3:33" ht="47.1" customHeight="1">
      <c r="C73" s="748"/>
      <c r="D73" s="833">
        <v>18</v>
      </c>
      <c r="E73" s="835"/>
      <c r="F73" s="838" t="s">
        <v>1455</v>
      </c>
      <c r="G73" s="840" t="s">
        <v>1438</v>
      </c>
      <c r="H73" s="758" t="s">
        <v>1456</v>
      </c>
      <c r="I73" s="840" t="s">
        <v>1457</v>
      </c>
      <c r="J73" s="840" t="s">
        <v>1392</v>
      </c>
      <c r="K73" s="760" t="s">
        <v>82</v>
      </c>
      <c r="L73" s="195">
        <v>44651</v>
      </c>
      <c r="M73" s="195">
        <v>44926</v>
      </c>
      <c r="N73" s="302" t="s">
        <v>1393</v>
      </c>
      <c r="O73" s="821">
        <f t="shared" si="1"/>
        <v>0.125</v>
      </c>
      <c r="P73" s="321">
        <v>0.5</v>
      </c>
      <c r="Q73" s="304">
        <v>0</v>
      </c>
      <c r="R73" s="322"/>
      <c r="S73" s="777"/>
      <c r="T73" s="804" t="s">
        <v>1458</v>
      </c>
      <c r="U73" s="777"/>
      <c r="V73" s="825" t="s">
        <v>1410</v>
      </c>
      <c r="W73" s="782"/>
      <c r="X73" s="808"/>
      <c r="Y73" s="773"/>
      <c r="AB73" s="847"/>
      <c r="AC73" s="842"/>
      <c r="AD73" s="847"/>
      <c r="AE73" s="842"/>
      <c r="AF73" s="847"/>
      <c r="AG73" s="842"/>
    </row>
    <row r="74" spans="3:33" ht="69.599999999999994" customHeight="1">
      <c r="C74" s="748"/>
      <c r="D74" s="833"/>
      <c r="E74" s="835"/>
      <c r="F74" s="838"/>
      <c r="G74" s="840"/>
      <c r="H74" s="758"/>
      <c r="I74" s="840"/>
      <c r="J74" s="840"/>
      <c r="K74" s="760"/>
      <c r="L74" s="191">
        <v>36616</v>
      </c>
      <c r="M74" s="191">
        <v>44926</v>
      </c>
      <c r="N74" s="298" t="s">
        <v>1395</v>
      </c>
      <c r="O74" s="822"/>
      <c r="P74" s="299">
        <v>0.5</v>
      </c>
      <c r="Q74" s="300">
        <v>0</v>
      </c>
      <c r="R74" s="301">
        <v>0.5</v>
      </c>
      <c r="S74" s="777"/>
      <c r="T74" s="805"/>
      <c r="U74" s="777"/>
      <c r="V74" s="817"/>
      <c r="W74" s="782"/>
      <c r="X74" s="809"/>
      <c r="Y74" s="773"/>
      <c r="AB74" s="847"/>
      <c r="AC74" s="842"/>
      <c r="AD74" s="847"/>
      <c r="AE74" s="842"/>
      <c r="AF74" s="847"/>
      <c r="AG74" s="842"/>
    </row>
    <row r="75" spans="3:33" ht="86.45" customHeight="1">
      <c r="C75" s="748"/>
      <c r="D75" s="833">
        <v>19</v>
      </c>
      <c r="E75" s="835"/>
      <c r="F75" s="838" t="s">
        <v>1459</v>
      </c>
      <c r="G75" s="840" t="s">
        <v>1438</v>
      </c>
      <c r="H75" s="758" t="s">
        <v>1460</v>
      </c>
      <c r="I75" s="840" t="s">
        <v>1461</v>
      </c>
      <c r="J75" s="840" t="s">
        <v>1392</v>
      </c>
      <c r="K75" s="760" t="s">
        <v>82</v>
      </c>
      <c r="L75" s="195">
        <v>44652</v>
      </c>
      <c r="M75" s="195">
        <v>44926</v>
      </c>
      <c r="N75" s="302" t="s">
        <v>1393</v>
      </c>
      <c r="O75" s="821">
        <f t="shared" si="1"/>
        <v>0.125</v>
      </c>
      <c r="P75" s="318">
        <v>0</v>
      </c>
      <c r="Q75" s="304">
        <v>0.5</v>
      </c>
      <c r="R75" s="322"/>
      <c r="S75" s="777"/>
      <c r="T75" s="804" t="s">
        <v>1410</v>
      </c>
      <c r="U75" s="777"/>
      <c r="V75" s="823" t="s">
        <v>1462</v>
      </c>
      <c r="W75" s="782"/>
      <c r="X75" s="379"/>
      <c r="Y75" s="773"/>
      <c r="AB75" s="847"/>
      <c r="AC75" s="842"/>
      <c r="AD75" s="847"/>
      <c r="AE75" s="842"/>
      <c r="AF75" s="847"/>
      <c r="AG75" s="842"/>
    </row>
    <row r="76" spans="3:33" ht="47.1" customHeight="1">
      <c r="C76" s="748"/>
      <c r="D76" s="833"/>
      <c r="E76" s="835"/>
      <c r="F76" s="838"/>
      <c r="G76" s="840"/>
      <c r="H76" s="758"/>
      <c r="I76" s="840"/>
      <c r="J76" s="840"/>
      <c r="K76" s="760"/>
      <c r="L76" s="191">
        <v>44896</v>
      </c>
      <c r="M76" s="191">
        <v>44926</v>
      </c>
      <c r="N76" s="298" t="s">
        <v>1395</v>
      </c>
      <c r="O76" s="822"/>
      <c r="P76" s="320">
        <v>0</v>
      </c>
      <c r="Q76" s="300">
        <v>0.5</v>
      </c>
      <c r="R76" s="301">
        <v>0.5</v>
      </c>
      <c r="S76" s="777"/>
      <c r="T76" s="805"/>
      <c r="U76" s="777"/>
      <c r="V76" s="824"/>
      <c r="W76" s="782"/>
      <c r="X76" s="379"/>
      <c r="Y76" s="773"/>
      <c r="AB76" s="847"/>
      <c r="AC76" s="842"/>
      <c r="AD76" s="847"/>
      <c r="AE76" s="842"/>
      <c r="AF76" s="847"/>
      <c r="AG76" s="842"/>
    </row>
    <row r="77" spans="3:33" ht="47.1" customHeight="1">
      <c r="C77" s="748"/>
      <c r="D77" s="833">
        <v>20</v>
      </c>
      <c r="E77" s="835"/>
      <c r="F77" s="756" t="s">
        <v>90</v>
      </c>
      <c r="G77" s="758" t="s">
        <v>1438</v>
      </c>
      <c r="H77" s="758" t="s">
        <v>1463</v>
      </c>
      <c r="I77" s="760" t="s">
        <v>1464</v>
      </c>
      <c r="J77" s="760" t="s">
        <v>1392</v>
      </c>
      <c r="K77" s="760" t="s">
        <v>82</v>
      </c>
      <c r="L77" s="195">
        <v>44650</v>
      </c>
      <c r="M77" s="195">
        <v>44926</v>
      </c>
      <c r="N77" s="302" t="s">
        <v>1393</v>
      </c>
      <c r="O77" s="821">
        <f t="shared" si="1"/>
        <v>0.125</v>
      </c>
      <c r="P77" s="318">
        <v>0.33333333333333337</v>
      </c>
      <c r="Q77" s="304">
        <v>0.33</v>
      </c>
      <c r="R77" s="322"/>
      <c r="S77" s="777"/>
      <c r="T77" s="804" t="s">
        <v>1465</v>
      </c>
      <c r="U77" s="777"/>
      <c r="V77" s="823" t="s">
        <v>1466</v>
      </c>
      <c r="W77" s="782"/>
      <c r="X77" s="379"/>
      <c r="Y77" s="773"/>
      <c r="AB77" s="847"/>
      <c r="AC77" s="842"/>
      <c r="AD77" s="847"/>
      <c r="AE77" s="842"/>
      <c r="AF77" s="847"/>
      <c r="AG77" s="842"/>
    </row>
    <row r="78" spans="3:33" ht="43.5" customHeight="1" thickBot="1">
      <c r="C78" s="749"/>
      <c r="D78" s="857">
        <v>20</v>
      </c>
      <c r="E78" s="836"/>
      <c r="F78" s="412"/>
      <c r="G78" s="519"/>
      <c r="H78" s="519"/>
      <c r="I78" s="515"/>
      <c r="J78" s="515"/>
      <c r="K78" s="515"/>
      <c r="L78" s="331">
        <v>44650</v>
      </c>
      <c r="M78" s="331">
        <v>44926</v>
      </c>
      <c r="N78" s="332" t="s">
        <v>1395</v>
      </c>
      <c r="O78" s="855"/>
      <c r="P78" s="320">
        <v>0.33333333333333337</v>
      </c>
      <c r="Q78" s="300">
        <f>+P78</f>
        <v>0.33333333333333337</v>
      </c>
      <c r="R78" s="301">
        <f>+Q78</f>
        <v>0.33333333333333337</v>
      </c>
      <c r="S78" s="845"/>
      <c r="T78" s="856"/>
      <c r="U78" s="845"/>
      <c r="V78" s="852"/>
      <c r="W78" s="851"/>
      <c r="X78" s="380"/>
      <c r="Y78" s="774"/>
      <c r="AB78" s="848"/>
      <c r="AC78" s="843"/>
      <c r="AD78" s="848"/>
      <c r="AE78" s="843"/>
      <c r="AF78" s="848"/>
      <c r="AG78" s="843"/>
    </row>
    <row r="79" spans="3:33" ht="39.950000000000003" customHeight="1">
      <c r="C79" s="831">
        <v>45</v>
      </c>
      <c r="D79" s="797">
        <v>21</v>
      </c>
      <c r="E79" s="876">
        <v>5</v>
      </c>
      <c r="F79" s="879" t="s">
        <v>1467</v>
      </c>
      <c r="G79" s="757" t="s">
        <v>1468</v>
      </c>
      <c r="H79" s="758" t="s">
        <v>1469</v>
      </c>
      <c r="I79" s="759" t="s">
        <v>1470</v>
      </c>
      <c r="J79" s="867" t="s">
        <v>1471</v>
      </c>
      <c r="K79" s="867" t="s">
        <v>82</v>
      </c>
      <c r="L79" s="194">
        <v>44562</v>
      </c>
      <c r="M79" s="194">
        <v>44926</v>
      </c>
      <c r="N79" s="294" t="s">
        <v>1393</v>
      </c>
      <c r="O79" s="775">
        <v>0.33333333333333337</v>
      </c>
      <c r="P79" s="333">
        <v>0.33</v>
      </c>
      <c r="Q79" s="296">
        <v>0.33</v>
      </c>
      <c r="R79" s="334"/>
      <c r="S79" s="776">
        <f>($O$79*P79)+($O$81*P81)+($O$83*P83)</f>
        <v>0.33222222222222231</v>
      </c>
      <c r="T79" s="779" t="s">
        <v>1410</v>
      </c>
      <c r="U79" s="776">
        <f>($O$79*Q79)+($O$81*Q81)+($O$83*Q83)</f>
        <v>0.33000000000000007</v>
      </c>
      <c r="V79" s="858" t="s">
        <v>1472</v>
      </c>
      <c r="W79" s="860">
        <f>($O$79*R79)+($O$81*R81)+($O$83*R83)</f>
        <v>0</v>
      </c>
      <c r="X79" s="863"/>
      <c r="Y79" s="772">
        <v>0.1</v>
      </c>
      <c r="AB79" s="846">
        <f>+(($O$79*P80)+($O$81*P82)+($O$83*P84))*$Y$79</f>
        <v>3.3222222222222229E-2</v>
      </c>
      <c r="AC79" s="841">
        <f>+S79*$Y$79</f>
        <v>3.3222222222222229E-2</v>
      </c>
      <c r="AD79" s="846">
        <f>+(($O$79*Q80)+($O$81*Q82)+($O$83*Q84))*$Y$79</f>
        <v>3.3222222222222229E-2</v>
      </c>
      <c r="AE79" s="841">
        <f>+U79*$Y$79</f>
        <v>3.3000000000000008E-2</v>
      </c>
      <c r="AF79" s="846">
        <f>+(($O$79*R80)+($O$81*R82)+($O$83*R84))*$Y$79</f>
        <v>3.3555555555555561E-2</v>
      </c>
      <c r="AG79" s="841">
        <f>+W79*$Y$79</f>
        <v>0</v>
      </c>
    </row>
    <row r="80" spans="3:33" ht="39.950000000000003" customHeight="1">
      <c r="C80" s="748"/>
      <c r="D80" s="751"/>
      <c r="E80" s="877"/>
      <c r="F80" s="873"/>
      <c r="G80" s="758"/>
      <c r="H80" s="758"/>
      <c r="I80" s="760"/>
      <c r="J80" s="516"/>
      <c r="K80" s="516"/>
      <c r="L80" s="191">
        <v>44593</v>
      </c>
      <c r="M80" s="191">
        <v>44926</v>
      </c>
      <c r="N80" s="298" t="s">
        <v>1395</v>
      </c>
      <c r="O80" s="769"/>
      <c r="P80" s="335">
        <v>0.33</v>
      </c>
      <c r="Q80" s="300">
        <v>0.33</v>
      </c>
      <c r="R80" s="301">
        <v>0.34</v>
      </c>
      <c r="S80" s="777"/>
      <c r="T80" s="780"/>
      <c r="U80" s="777"/>
      <c r="V80" s="859"/>
      <c r="W80" s="861"/>
      <c r="X80" s="864"/>
      <c r="Y80" s="773"/>
      <c r="AB80" s="847"/>
      <c r="AC80" s="842"/>
      <c r="AD80" s="847"/>
      <c r="AE80" s="842"/>
      <c r="AF80" s="847"/>
      <c r="AG80" s="842"/>
    </row>
    <row r="81" spans="3:35" ht="39.950000000000003" customHeight="1">
      <c r="C81" s="748"/>
      <c r="D81" s="751">
        <v>22</v>
      </c>
      <c r="E81" s="877"/>
      <c r="F81" s="873" t="s">
        <v>90</v>
      </c>
      <c r="G81" s="758" t="s">
        <v>1468</v>
      </c>
      <c r="H81" s="758" t="s">
        <v>1473</v>
      </c>
      <c r="I81" s="840" t="s">
        <v>1474</v>
      </c>
      <c r="J81" s="515" t="s">
        <v>1471</v>
      </c>
      <c r="K81" s="515" t="s">
        <v>82</v>
      </c>
      <c r="L81" s="195">
        <v>44562</v>
      </c>
      <c r="M81" s="195">
        <v>44926</v>
      </c>
      <c r="N81" s="302" t="s">
        <v>1393</v>
      </c>
      <c r="O81" s="769">
        <f>+O79</f>
        <v>0.33333333333333337</v>
      </c>
      <c r="P81" s="321">
        <v>0.33333333333333337</v>
      </c>
      <c r="Q81" s="304">
        <v>0.33</v>
      </c>
      <c r="R81" s="322"/>
      <c r="S81" s="777"/>
      <c r="T81" s="865" t="s">
        <v>1475</v>
      </c>
      <c r="U81" s="777"/>
      <c r="V81" s="859" t="s">
        <v>1476</v>
      </c>
      <c r="W81" s="861"/>
      <c r="X81" s="864"/>
      <c r="Y81" s="773"/>
      <c r="AB81" s="847"/>
      <c r="AC81" s="842"/>
      <c r="AD81" s="847"/>
      <c r="AE81" s="842"/>
      <c r="AF81" s="847"/>
      <c r="AG81" s="842"/>
    </row>
    <row r="82" spans="3:35" ht="39.950000000000003" customHeight="1">
      <c r="C82" s="748"/>
      <c r="D82" s="751"/>
      <c r="E82" s="877"/>
      <c r="F82" s="873"/>
      <c r="G82" s="758"/>
      <c r="H82" s="758"/>
      <c r="I82" s="840"/>
      <c r="J82" s="516"/>
      <c r="K82" s="516"/>
      <c r="L82" s="191">
        <v>44593</v>
      </c>
      <c r="M82" s="191">
        <v>44926</v>
      </c>
      <c r="N82" s="298" t="s">
        <v>1395</v>
      </c>
      <c r="O82" s="769"/>
      <c r="P82" s="299">
        <v>0.33333333333333337</v>
      </c>
      <c r="Q82" s="300">
        <f>+P82</f>
        <v>0.33333333333333337</v>
      </c>
      <c r="R82" s="301">
        <f>+Q82</f>
        <v>0.33333333333333337</v>
      </c>
      <c r="S82" s="777"/>
      <c r="T82" s="865"/>
      <c r="U82" s="777"/>
      <c r="V82" s="859"/>
      <c r="W82" s="861"/>
      <c r="X82" s="864"/>
      <c r="Y82" s="773"/>
      <c r="AB82" s="847"/>
      <c r="AC82" s="842"/>
      <c r="AD82" s="847"/>
      <c r="AE82" s="842"/>
      <c r="AF82" s="847"/>
      <c r="AG82" s="842"/>
    </row>
    <row r="83" spans="3:35" ht="39.950000000000003" customHeight="1">
      <c r="C83" s="748"/>
      <c r="D83" s="751">
        <v>23</v>
      </c>
      <c r="E83" s="877"/>
      <c r="F83" s="873" t="s">
        <v>90</v>
      </c>
      <c r="G83" s="758" t="s">
        <v>1468</v>
      </c>
      <c r="H83" s="758" t="s">
        <v>1477</v>
      </c>
      <c r="I83" s="840" t="s">
        <v>1478</v>
      </c>
      <c r="J83" s="515" t="s">
        <v>1471</v>
      </c>
      <c r="K83" s="515" t="s">
        <v>82</v>
      </c>
      <c r="L83" s="195">
        <v>44562</v>
      </c>
      <c r="M83" s="195">
        <v>44926</v>
      </c>
      <c r="N83" s="302" t="s">
        <v>1393</v>
      </c>
      <c r="O83" s="769">
        <f>+O81</f>
        <v>0.33333333333333337</v>
      </c>
      <c r="P83" s="321">
        <v>0.33333333333333337</v>
      </c>
      <c r="Q83" s="304">
        <v>0.33</v>
      </c>
      <c r="R83" s="322"/>
      <c r="S83" s="777"/>
      <c r="T83" s="865" t="s">
        <v>1475</v>
      </c>
      <c r="U83" s="777"/>
      <c r="V83" s="823" t="s">
        <v>1479</v>
      </c>
      <c r="W83" s="861"/>
      <c r="X83" s="381"/>
      <c r="Y83" s="773"/>
      <c r="AB83" s="847"/>
      <c r="AC83" s="842"/>
      <c r="AD83" s="847"/>
      <c r="AE83" s="842"/>
      <c r="AF83" s="847"/>
      <c r="AG83" s="842"/>
    </row>
    <row r="84" spans="3:35" ht="39.950000000000003" customHeight="1" thickBot="1">
      <c r="C84" s="749"/>
      <c r="D84" s="801">
        <v>23</v>
      </c>
      <c r="E84" s="878"/>
      <c r="F84" s="874"/>
      <c r="G84" s="803"/>
      <c r="H84" s="803"/>
      <c r="I84" s="875"/>
      <c r="J84" s="868"/>
      <c r="K84" s="868"/>
      <c r="L84" s="192">
        <v>44593</v>
      </c>
      <c r="M84" s="192">
        <v>44926</v>
      </c>
      <c r="N84" s="309" t="s">
        <v>1395</v>
      </c>
      <c r="O84" s="785"/>
      <c r="P84" s="336">
        <v>0.33333333333333337</v>
      </c>
      <c r="Q84" s="324">
        <f>+P84</f>
        <v>0.33333333333333337</v>
      </c>
      <c r="R84" s="337">
        <f>+Q84</f>
        <v>0.33333333333333337</v>
      </c>
      <c r="S84" s="778"/>
      <c r="T84" s="866"/>
      <c r="U84" s="778"/>
      <c r="V84" s="852"/>
      <c r="W84" s="862"/>
      <c r="X84" s="338"/>
      <c r="Y84" s="774"/>
      <c r="AB84" s="848"/>
      <c r="AC84" s="843"/>
      <c r="AD84" s="848"/>
      <c r="AE84" s="843"/>
      <c r="AF84" s="848"/>
      <c r="AG84" s="843"/>
    </row>
    <row r="85" spans="3:35" ht="90.75" customHeight="1">
      <c r="C85" s="831">
        <v>46</v>
      </c>
      <c r="D85" s="797">
        <v>24</v>
      </c>
      <c r="E85" s="869">
        <v>6</v>
      </c>
      <c r="F85" s="872" t="s">
        <v>1480</v>
      </c>
      <c r="G85" s="520" t="s">
        <v>1481</v>
      </c>
      <c r="H85" s="520" t="s">
        <v>1482</v>
      </c>
      <c r="I85" s="516" t="s">
        <v>1483</v>
      </c>
      <c r="J85" s="516" t="s">
        <v>1484</v>
      </c>
      <c r="K85" s="516" t="s">
        <v>82</v>
      </c>
      <c r="L85" s="313">
        <v>44592</v>
      </c>
      <c r="M85" s="313">
        <v>44926</v>
      </c>
      <c r="N85" s="314" t="s">
        <v>1393</v>
      </c>
      <c r="O85" s="855">
        <v>0.5</v>
      </c>
      <c r="P85" s="339">
        <v>0.33333333333333337</v>
      </c>
      <c r="Q85" s="316">
        <v>0.33</v>
      </c>
      <c r="R85" s="326"/>
      <c r="S85" s="887">
        <f>+($O$85*P85)+($O$87*P87)</f>
        <v>0.16666666666666669</v>
      </c>
      <c r="T85" s="805" t="s">
        <v>1485</v>
      </c>
      <c r="U85" s="887">
        <f>+($O$85*Q85)+($O$87*Q87)</f>
        <v>0.41500000000000004</v>
      </c>
      <c r="V85" s="805" t="s">
        <v>1486</v>
      </c>
      <c r="W85" s="890">
        <f>+($O$85*R85)+($O$87*R87)</f>
        <v>0.25</v>
      </c>
      <c r="X85" s="884"/>
      <c r="Y85" s="772">
        <v>0.1</v>
      </c>
      <c r="AB85" s="762">
        <f>+(($O$85*P86)+($O$87*P88))*$Y$85</f>
        <v>1.666666666666667E-2</v>
      </c>
      <c r="AC85" s="766">
        <f>+S85*$Y$85</f>
        <v>1.666666666666667E-2</v>
      </c>
      <c r="AD85" s="762">
        <f>+(($O$85*Q86)+($O$87*Q88))*$Y$85</f>
        <v>4.1666666666666671E-2</v>
      </c>
      <c r="AE85" s="880">
        <f>+U85*$Y$85</f>
        <v>4.1500000000000009E-2</v>
      </c>
      <c r="AF85" s="762">
        <f>+(($O$85*R86)+($O$87*R88))*$Y$85</f>
        <v>4.1666666666666671E-2</v>
      </c>
      <c r="AG85" s="880">
        <f>+W85*$Y$85</f>
        <v>2.5000000000000001E-2</v>
      </c>
    </row>
    <row r="86" spans="3:35" ht="33" customHeight="1">
      <c r="C86" s="748"/>
      <c r="D86" s="751"/>
      <c r="E86" s="870"/>
      <c r="F86" s="873"/>
      <c r="G86" s="758"/>
      <c r="H86" s="758"/>
      <c r="I86" s="760"/>
      <c r="J86" s="760"/>
      <c r="K86" s="760"/>
      <c r="L86" s="195">
        <v>44593</v>
      </c>
      <c r="M86" s="195">
        <v>44926</v>
      </c>
      <c r="N86" s="298" t="s">
        <v>1395</v>
      </c>
      <c r="O86" s="822"/>
      <c r="P86" s="320">
        <v>0.33333333333333337</v>
      </c>
      <c r="Q86" s="300">
        <f>+P86</f>
        <v>0.33333333333333337</v>
      </c>
      <c r="R86" s="301">
        <f>+Q86</f>
        <v>0.33333333333333337</v>
      </c>
      <c r="S86" s="888"/>
      <c r="T86" s="780"/>
      <c r="U86" s="888"/>
      <c r="V86" s="780"/>
      <c r="W86" s="891"/>
      <c r="X86" s="885"/>
      <c r="Y86" s="773"/>
      <c r="AB86" s="763"/>
      <c r="AC86" s="767"/>
      <c r="AD86" s="763"/>
      <c r="AE86" s="880"/>
      <c r="AF86" s="763"/>
      <c r="AG86" s="880"/>
    </row>
    <row r="87" spans="3:35" ht="41.45" customHeight="1">
      <c r="C87" s="748"/>
      <c r="D87" s="882">
        <v>25</v>
      </c>
      <c r="E87" s="870"/>
      <c r="F87" s="873" t="s">
        <v>77</v>
      </c>
      <c r="G87" s="758" t="s">
        <v>1487</v>
      </c>
      <c r="H87" s="758" t="s">
        <v>333</v>
      </c>
      <c r="I87" s="760" t="s">
        <v>1488</v>
      </c>
      <c r="J87" s="760" t="s">
        <v>1489</v>
      </c>
      <c r="K87" s="760" t="s">
        <v>82</v>
      </c>
      <c r="L87" s="195">
        <v>44562</v>
      </c>
      <c r="M87" s="195">
        <v>44803</v>
      </c>
      <c r="N87" s="314" t="s">
        <v>1393</v>
      </c>
      <c r="O87" s="821">
        <v>0.5</v>
      </c>
      <c r="P87" s="318">
        <v>0</v>
      </c>
      <c r="Q87" s="304">
        <v>0.5</v>
      </c>
      <c r="R87" s="340">
        <v>0.5</v>
      </c>
      <c r="S87" s="888"/>
      <c r="T87" s="780" t="s">
        <v>1490</v>
      </c>
      <c r="U87" s="888"/>
      <c r="V87" s="771" t="s">
        <v>1491</v>
      </c>
      <c r="W87" s="891"/>
      <c r="X87" s="885"/>
      <c r="Y87" s="773"/>
      <c r="AB87" s="763"/>
      <c r="AC87" s="767"/>
      <c r="AD87" s="763"/>
      <c r="AE87" s="880"/>
      <c r="AF87" s="763"/>
      <c r="AG87" s="880"/>
    </row>
    <row r="88" spans="3:35" ht="39.950000000000003" customHeight="1" thickBot="1">
      <c r="C88" s="749"/>
      <c r="D88" s="883"/>
      <c r="E88" s="871"/>
      <c r="F88" s="874"/>
      <c r="G88" s="803"/>
      <c r="H88" s="803"/>
      <c r="I88" s="784"/>
      <c r="J88" s="784"/>
      <c r="K88" s="784"/>
      <c r="L88" s="341">
        <v>44621</v>
      </c>
      <c r="M88" s="341">
        <v>44926</v>
      </c>
      <c r="N88" s="309" t="s">
        <v>1395</v>
      </c>
      <c r="O88" s="827"/>
      <c r="P88" s="323">
        <v>0</v>
      </c>
      <c r="Q88" s="324">
        <v>0.5</v>
      </c>
      <c r="R88" s="337">
        <v>0.5</v>
      </c>
      <c r="S88" s="889"/>
      <c r="T88" s="786"/>
      <c r="U88" s="889"/>
      <c r="V88" s="787"/>
      <c r="W88" s="892"/>
      <c r="X88" s="886"/>
      <c r="Y88" s="774"/>
      <c r="AB88" s="813"/>
      <c r="AC88" s="812"/>
      <c r="AD88" s="813"/>
      <c r="AE88" s="881"/>
      <c r="AF88" s="813"/>
      <c r="AG88" s="881"/>
    </row>
    <row r="89" spans="3:35" ht="51" customHeight="1">
      <c r="S89" s="342"/>
      <c r="W89" s="342"/>
      <c r="X89" s="342"/>
      <c r="Y89" s="342">
        <f>SUM(Y39:Y88)</f>
        <v>1</v>
      </c>
      <c r="AA89" s="343" t="s">
        <v>1492</v>
      </c>
      <c r="AB89" s="344">
        <f t="shared" ref="AB89:AG89" si="2">SUM(AB39:AB88)</f>
        <v>0.25771296296296298</v>
      </c>
      <c r="AC89" s="345">
        <f t="shared" si="2"/>
        <v>0.25754629629629633</v>
      </c>
      <c r="AD89" s="344">
        <f t="shared" si="2"/>
        <v>0.40049074074074076</v>
      </c>
      <c r="AE89" s="345">
        <f t="shared" si="2"/>
        <v>0.39913888888888893</v>
      </c>
      <c r="AF89" s="344">
        <f t="shared" si="2"/>
        <v>0.34179629629629632</v>
      </c>
      <c r="AG89" s="345">
        <f t="shared" si="2"/>
        <v>2.5000000000000001E-2</v>
      </c>
      <c r="AH89" s="345"/>
      <c r="AI89" s="345">
        <f>+AB89+AD89+AF89</f>
        <v>1</v>
      </c>
    </row>
    <row r="90" spans="3:35" ht="45" customHeight="1" thickBot="1">
      <c r="X90" s="280"/>
      <c r="AA90" s="343" t="s">
        <v>1493</v>
      </c>
      <c r="AB90" s="346"/>
      <c r="AC90" s="346">
        <v>0.43</v>
      </c>
      <c r="AD90" s="346"/>
      <c r="AE90" s="346">
        <v>0.23</v>
      </c>
      <c r="AF90" s="346"/>
      <c r="AG90" s="346">
        <v>0.34</v>
      </c>
      <c r="AH90" s="345"/>
      <c r="AI90" s="345">
        <f>+AC90+AE90+AG90</f>
        <v>1</v>
      </c>
    </row>
    <row r="91" spans="3:35" ht="45" customHeight="1" thickBot="1">
      <c r="AA91" s="343" t="s">
        <v>1494</v>
      </c>
      <c r="AB91" s="347"/>
      <c r="AC91" s="348">
        <f>+AC89/AB89</f>
        <v>0.9993532856680919</v>
      </c>
      <c r="AD91" s="349"/>
      <c r="AE91" s="348">
        <f>+AE89/AD89</f>
        <v>0.99662451159457155</v>
      </c>
      <c r="AF91" s="349"/>
      <c r="AG91" s="350">
        <f>+AG89/AF89</f>
        <v>7.3142980982824943E-2</v>
      </c>
    </row>
    <row r="92" spans="3:35" ht="21">
      <c r="AC92" s="345">
        <f>+AC89/AC90</f>
        <v>0.59894487510766592</v>
      </c>
      <c r="AD92" s="345"/>
      <c r="AE92" s="345">
        <f>+AE89/AE90</f>
        <v>1.7353864734299518</v>
      </c>
      <c r="AF92" s="345"/>
      <c r="AG92" s="345">
        <f>+AG89/AG90</f>
        <v>7.3529411764705885E-2</v>
      </c>
    </row>
    <row r="93" spans="3:35" ht="18"/>
    <row r="94" spans="3:35" ht="18"/>
    <row r="95" spans="3:35" ht="18"/>
    <row r="96" spans="3:35" ht="18"/>
    <row r="97" ht="18"/>
    <row r="98" ht="18"/>
    <row r="99" ht="18"/>
    <row r="100" ht="14.45" customHeight="1"/>
    <row r="101" ht="14.45" customHeight="1"/>
    <row r="102" ht="14.45" customHeight="1"/>
    <row r="103" ht="14.45" customHeight="1"/>
    <row r="104" ht="14.45" customHeight="1"/>
    <row r="105" ht="14.45" customHeight="1"/>
    <row r="106" ht="14.45" customHeight="1"/>
    <row r="107" ht="14.45" customHeight="1"/>
    <row r="108" ht="14.45" customHeight="1"/>
    <row r="109" ht="14.45" customHeight="1"/>
    <row r="110" ht="14.45" customHeight="1"/>
    <row r="111" ht="14.45" customHeight="1"/>
    <row r="112" ht="14.45" customHeight="1"/>
    <row r="113" ht="14.45" customHeight="1"/>
    <row r="114" ht="14.45" customHeight="1"/>
    <row r="115" ht="14.45" customHeight="1"/>
    <row r="116" ht="14.45" customHeight="1"/>
    <row r="117" ht="14.45" customHeight="1"/>
    <row r="118" ht="14.45" customHeight="1"/>
    <row r="119" ht="14.45" customHeight="1"/>
    <row r="120" ht="14.45" customHeight="1"/>
    <row r="121" ht="14.45" customHeight="1"/>
    <row r="122" ht="14.45" customHeight="1"/>
    <row r="123" ht="14.45" customHeight="1"/>
    <row r="124" ht="14.45" customHeight="1"/>
    <row r="125" ht="14.45" customHeight="1"/>
    <row r="126" ht="14.45" customHeight="1"/>
    <row r="127" ht="14.45" customHeight="1"/>
    <row r="128" ht="14.45" customHeight="1"/>
    <row r="129" ht="14.45" customHeight="1"/>
    <row r="130" ht="14.45" customHeight="1"/>
    <row r="131" ht="14.45" customHeight="1"/>
    <row r="132" ht="14.45" customHeight="1"/>
  </sheetData>
  <sheetProtection autoFilter="0"/>
  <autoFilter ref="C38:Y89" xr:uid="{36FD9D6A-DE04-4B0C-B533-94B546984DB1}"/>
  <mergeCells count="338">
    <mergeCell ref="AF85:AF88"/>
    <mergeCell ref="AG85:AG88"/>
    <mergeCell ref="D87:D88"/>
    <mergeCell ref="F87:F88"/>
    <mergeCell ref="G87:G88"/>
    <mergeCell ref="H87:H88"/>
    <mergeCell ref="I87:I88"/>
    <mergeCell ref="J87:J88"/>
    <mergeCell ref="K87:K88"/>
    <mergeCell ref="O87:O88"/>
    <mergeCell ref="X85:X86"/>
    <mergeCell ref="Y85:Y88"/>
    <mergeCell ref="AB85:AB88"/>
    <mergeCell ref="AC85:AC88"/>
    <mergeCell ref="AD85:AD88"/>
    <mergeCell ref="AE85:AE88"/>
    <mergeCell ref="X87:X88"/>
    <mergeCell ref="O85:O86"/>
    <mergeCell ref="S85:S88"/>
    <mergeCell ref="T85:T86"/>
    <mergeCell ref="U85:U88"/>
    <mergeCell ref="V85:V86"/>
    <mergeCell ref="W85:W88"/>
    <mergeCell ref="T87:T88"/>
    <mergeCell ref="D83:D84"/>
    <mergeCell ref="F83:F84"/>
    <mergeCell ref="G83:G84"/>
    <mergeCell ref="H83:H84"/>
    <mergeCell ref="I83:I84"/>
    <mergeCell ref="J83:J84"/>
    <mergeCell ref="C79:C84"/>
    <mergeCell ref="D79:D80"/>
    <mergeCell ref="E79:E84"/>
    <mergeCell ref="F79:F80"/>
    <mergeCell ref="G79:G80"/>
    <mergeCell ref="D81:D82"/>
    <mergeCell ref="F81:F82"/>
    <mergeCell ref="C85:C88"/>
    <mergeCell ref="D85:D86"/>
    <mergeCell ref="E85:E88"/>
    <mergeCell ref="F85:F86"/>
    <mergeCell ref="G85:G86"/>
    <mergeCell ref="H85:H86"/>
    <mergeCell ref="I85:I86"/>
    <mergeCell ref="J85:J86"/>
    <mergeCell ref="K85:K86"/>
    <mergeCell ref="K79:K80"/>
    <mergeCell ref="O79:O80"/>
    <mergeCell ref="S79:S84"/>
    <mergeCell ref="K81:K82"/>
    <mergeCell ref="O81:O82"/>
    <mergeCell ref="K83:K84"/>
    <mergeCell ref="O83:O84"/>
    <mergeCell ref="V87:V88"/>
    <mergeCell ref="V83:V84"/>
    <mergeCell ref="AE79:AE84"/>
    <mergeCell ref="AF79:AF84"/>
    <mergeCell ref="AG79:AG84"/>
    <mergeCell ref="T79:T80"/>
    <mergeCell ref="U79:U84"/>
    <mergeCell ref="V79:V80"/>
    <mergeCell ref="W79:W84"/>
    <mergeCell ref="X79:X80"/>
    <mergeCell ref="Y79:Y84"/>
    <mergeCell ref="T81:T82"/>
    <mergeCell ref="V81:V82"/>
    <mergeCell ref="X81:X82"/>
    <mergeCell ref="T83:T84"/>
    <mergeCell ref="AB79:AB84"/>
    <mergeCell ref="AC79:AC84"/>
    <mergeCell ref="AD79:AD84"/>
    <mergeCell ref="G81:G82"/>
    <mergeCell ref="H81:H82"/>
    <mergeCell ref="I81:I82"/>
    <mergeCell ref="J81:J82"/>
    <mergeCell ref="D77:D78"/>
    <mergeCell ref="F77:F78"/>
    <mergeCell ref="G77:G78"/>
    <mergeCell ref="H77:H78"/>
    <mergeCell ref="I77:I78"/>
    <mergeCell ref="J77:J78"/>
    <mergeCell ref="H79:H80"/>
    <mergeCell ref="I79:I80"/>
    <mergeCell ref="J79:J80"/>
    <mergeCell ref="K77:K78"/>
    <mergeCell ref="O77:O78"/>
    <mergeCell ref="T77:T78"/>
    <mergeCell ref="D75:D76"/>
    <mergeCell ref="F75:F76"/>
    <mergeCell ref="G75:G76"/>
    <mergeCell ref="H75:H76"/>
    <mergeCell ref="I75:I76"/>
    <mergeCell ref="J75:J76"/>
    <mergeCell ref="K75:K76"/>
    <mergeCell ref="O75:O76"/>
    <mergeCell ref="T75:T76"/>
    <mergeCell ref="D73:D74"/>
    <mergeCell ref="F73:F74"/>
    <mergeCell ref="G73:G74"/>
    <mergeCell ref="H73:H74"/>
    <mergeCell ref="I73:I74"/>
    <mergeCell ref="J73:J74"/>
    <mergeCell ref="K73:K74"/>
    <mergeCell ref="O73:O74"/>
    <mergeCell ref="T73:T74"/>
    <mergeCell ref="D71:D72"/>
    <mergeCell ref="F71:F72"/>
    <mergeCell ref="G71:G72"/>
    <mergeCell ref="H71:H72"/>
    <mergeCell ref="I71:I72"/>
    <mergeCell ref="J71:J72"/>
    <mergeCell ref="K71:K72"/>
    <mergeCell ref="O71:O72"/>
    <mergeCell ref="T71:T72"/>
    <mergeCell ref="O67:O68"/>
    <mergeCell ref="V67:V68"/>
    <mergeCell ref="X67:X68"/>
    <mergeCell ref="D69:D70"/>
    <mergeCell ref="F69:F70"/>
    <mergeCell ref="G69:G70"/>
    <mergeCell ref="H69:H70"/>
    <mergeCell ref="I69:I70"/>
    <mergeCell ref="J69:J70"/>
    <mergeCell ref="K69:K70"/>
    <mergeCell ref="O69:O70"/>
    <mergeCell ref="D67:D68"/>
    <mergeCell ref="F67:F68"/>
    <mergeCell ref="G67:G68"/>
    <mergeCell ref="H67:H68"/>
    <mergeCell ref="I67:I68"/>
    <mergeCell ref="J67:J68"/>
    <mergeCell ref="T69:T70"/>
    <mergeCell ref="V69:V70"/>
    <mergeCell ref="X69:X70"/>
    <mergeCell ref="AF63:AF78"/>
    <mergeCell ref="AG63:AG78"/>
    <mergeCell ref="T63:T64"/>
    <mergeCell ref="U63:U78"/>
    <mergeCell ref="V63:V64"/>
    <mergeCell ref="W63:W78"/>
    <mergeCell ref="X63:X64"/>
    <mergeCell ref="Y63:Y78"/>
    <mergeCell ref="T65:T66"/>
    <mergeCell ref="V65:V66"/>
    <mergeCell ref="X65:X66"/>
    <mergeCell ref="T67:T68"/>
    <mergeCell ref="AB63:AB78"/>
    <mergeCell ref="AC63:AC78"/>
    <mergeCell ref="AD63:AD78"/>
    <mergeCell ref="V71:V72"/>
    <mergeCell ref="X71:X72"/>
    <mergeCell ref="V73:V74"/>
    <mergeCell ref="X73:X74"/>
    <mergeCell ref="V75:V76"/>
    <mergeCell ref="V77:V78"/>
    <mergeCell ref="O61:O62"/>
    <mergeCell ref="T61:T62"/>
    <mergeCell ref="V61:V62"/>
    <mergeCell ref="C63:C78"/>
    <mergeCell ref="D63:D64"/>
    <mergeCell ref="E63:E78"/>
    <mergeCell ref="F63:F64"/>
    <mergeCell ref="G63:G64"/>
    <mergeCell ref="AE63:AE78"/>
    <mergeCell ref="D65:D66"/>
    <mergeCell ref="F65:F66"/>
    <mergeCell ref="G65:G66"/>
    <mergeCell ref="H65:H66"/>
    <mergeCell ref="I65:I66"/>
    <mergeCell ref="J65:J66"/>
    <mergeCell ref="H63:H64"/>
    <mergeCell ref="I63:I64"/>
    <mergeCell ref="J63:J64"/>
    <mergeCell ref="K63:K64"/>
    <mergeCell ref="O63:O64"/>
    <mergeCell ref="S63:S78"/>
    <mergeCell ref="K65:K66"/>
    <mergeCell ref="O65:O66"/>
    <mergeCell ref="K67:K68"/>
    <mergeCell ref="I61:I62"/>
    <mergeCell ref="D59:D60"/>
    <mergeCell ref="F59:F60"/>
    <mergeCell ref="G59:G60"/>
    <mergeCell ref="H59:H60"/>
    <mergeCell ref="I59:I60"/>
    <mergeCell ref="J59:J60"/>
    <mergeCell ref="J61:J62"/>
    <mergeCell ref="K61:K62"/>
    <mergeCell ref="H61:H62"/>
    <mergeCell ref="T57:T58"/>
    <mergeCell ref="V57:V58"/>
    <mergeCell ref="X57:X58"/>
    <mergeCell ref="K55:K56"/>
    <mergeCell ref="O55:O56"/>
    <mergeCell ref="T55:T56"/>
    <mergeCell ref="V55:V56"/>
    <mergeCell ref="X55:X56"/>
    <mergeCell ref="K59:K60"/>
    <mergeCell ref="O59:O60"/>
    <mergeCell ref="T59:T60"/>
    <mergeCell ref="V59:V60"/>
    <mergeCell ref="X59:X60"/>
    <mergeCell ref="T53:T54"/>
    <mergeCell ref="V53:V54"/>
    <mergeCell ref="X53:X54"/>
    <mergeCell ref="D55:D56"/>
    <mergeCell ref="F55:F56"/>
    <mergeCell ref="G55:G56"/>
    <mergeCell ref="H55:H56"/>
    <mergeCell ref="I55:I56"/>
    <mergeCell ref="J55:J56"/>
    <mergeCell ref="I53:I54"/>
    <mergeCell ref="J53:J54"/>
    <mergeCell ref="K53:K54"/>
    <mergeCell ref="S45:S62"/>
    <mergeCell ref="K47:K48"/>
    <mergeCell ref="O47:O48"/>
    <mergeCell ref="K49:K50"/>
    <mergeCell ref="O49:O50"/>
    <mergeCell ref="V49:V50"/>
    <mergeCell ref="X49:X50"/>
    <mergeCell ref="D51:D52"/>
    <mergeCell ref="F51:F52"/>
    <mergeCell ref="G51:G52"/>
    <mergeCell ref="H51:H52"/>
    <mergeCell ref="I51:I52"/>
    <mergeCell ref="D57:D58"/>
    <mergeCell ref="F57:F58"/>
    <mergeCell ref="G57:G58"/>
    <mergeCell ref="H57:H58"/>
    <mergeCell ref="I57:I58"/>
    <mergeCell ref="O53:O54"/>
    <mergeCell ref="J57:J58"/>
    <mergeCell ref="K57:K58"/>
    <mergeCell ref="O57:O58"/>
    <mergeCell ref="J51:J52"/>
    <mergeCell ref="K51:K52"/>
    <mergeCell ref="O51:O52"/>
    <mergeCell ref="D49:D50"/>
    <mergeCell ref="F49:F50"/>
    <mergeCell ref="G49:G50"/>
    <mergeCell ref="H49:H50"/>
    <mergeCell ref="I49:I50"/>
    <mergeCell ref="J49:J50"/>
    <mergeCell ref="T51:T52"/>
    <mergeCell ref="V51:V52"/>
    <mergeCell ref="X51:X52"/>
    <mergeCell ref="I43:I44"/>
    <mergeCell ref="J43:J44"/>
    <mergeCell ref="AE45:AE62"/>
    <mergeCell ref="AF45:AF62"/>
    <mergeCell ref="AG45:AG62"/>
    <mergeCell ref="T45:T46"/>
    <mergeCell ref="U45:U62"/>
    <mergeCell ref="V45:V46"/>
    <mergeCell ref="W45:W62"/>
    <mergeCell ref="X45:X46"/>
    <mergeCell ref="Y45:Y62"/>
    <mergeCell ref="T47:T48"/>
    <mergeCell ref="V47:V48"/>
    <mergeCell ref="X47:X48"/>
    <mergeCell ref="T49:T50"/>
    <mergeCell ref="I47:I48"/>
    <mergeCell ref="J47:J48"/>
    <mergeCell ref="AB45:AB62"/>
    <mergeCell ref="AC45:AC62"/>
    <mergeCell ref="AD45:AD62"/>
    <mergeCell ref="I45:I46"/>
    <mergeCell ref="J45:J46"/>
    <mergeCell ref="K45:K46"/>
    <mergeCell ref="O45:O46"/>
    <mergeCell ref="C45:C62"/>
    <mergeCell ref="D45:D46"/>
    <mergeCell ref="E45:E62"/>
    <mergeCell ref="F45:F46"/>
    <mergeCell ref="G45:G46"/>
    <mergeCell ref="D43:D44"/>
    <mergeCell ref="F43:F44"/>
    <mergeCell ref="G43:G44"/>
    <mergeCell ref="H43:H44"/>
    <mergeCell ref="D47:D48"/>
    <mergeCell ref="F47:F48"/>
    <mergeCell ref="G47:G48"/>
    <mergeCell ref="H47:H48"/>
    <mergeCell ref="H45:H46"/>
    <mergeCell ref="D53:D54"/>
    <mergeCell ref="F53:F54"/>
    <mergeCell ref="G53:G54"/>
    <mergeCell ref="H53:H54"/>
    <mergeCell ref="D61:D62"/>
    <mergeCell ref="F61:F62"/>
    <mergeCell ref="G61:G62"/>
    <mergeCell ref="J41:J42"/>
    <mergeCell ref="K41:K42"/>
    <mergeCell ref="O41:O42"/>
    <mergeCell ref="X39:X40"/>
    <mergeCell ref="Y39:Y44"/>
    <mergeCell ref="AB39:AB44"/>
    <mergeCell ref="AC39:AC44"/>
    <mergeCell ref="AD39:AD44"/>
    <mergeCell ref="AE39:AE44"/>
    <mergeCell ref="X41:X42"/>
    <mergeCell ref="O39:O40"/>
    <mergeCell ref="S39:S44"/>
    <mergeCell ref="T39:T40"/>
    <mergeCell ref="U39:U44"/>
    <mergeCell ref="V39:V40"/>
    <mergeCell ref="W39:W44"/>
    <mergeCell ref="T41:T42"/>
    <mergeCell ref="K43:K44"/>
    <mergeCell ref="O43:O44"/>
    <mergeCell ref="T43:T44"/>
    <mergeCell ref="V43:V44"/>
    <mergeCell ref="X43:X44"/>
    <mergeCell ref="A1:F11"/>
    <mergeCell ref="G1:H11"/>
    <mergeCell ref="I1:Y11"/>
    <mergeCell ref="A12:Y12"/>
    <mergeCell ref="AB37:AC37"/>
    <mergeCell ref="AD37:AE37"/>
    <mergeCell ref="V41:V42"/>
    <mergeCell ref="AF37:AG37"/>
    <mergeCell ref="C39:C44"/>
    <mergeCell ref="D39:D40"/>
    <mergeCell ref="E39:E44"/>
    <mergeCell ref="F39:F40"/>
    <mergeCell ref="G39:G40"/>
    <mergeCell ref="H39:H40"/>
    <mergeCell ref="I39:I40"/>
    <mergeCell ref="J39:J40"/>
    <mergeCell ref="K39:K40"/>
    <mergeCell ref="AF39:AF44"/>
    <mergeCell ref="AG39:AG44"/>
    <mergeCell ref="D41:D42"/>
    <mergeCell ref="F41:F42"/>
    <mergeCell ref="G41:G42"/>
    <mergeCell ref="H41:H42"/>
    <mergeCell ref="I41:I42"/>
  </mergeCells>
  <conditionalFormatting sqref="P39 P41 P43 P45:P88">
    <cfRule type="cellIs" dxfId="26" priority="26" operator="equal">
      <formula>""""""</formula>
    </cfRule>
  </conditionalFormatting>
  <conditionalFormatting sqref="Q82:R82">
    <cfRule type="cellIs" dxfId="25" priority="25" operator="equal">
      <formula>""""""</formula>
    </cfRule>
  </conditionalFormatting>
  <conditionalFormatting sqref="Q46:R46">
    <cfRule type="cellIs" dxfId="24" priority="24" operator="equal">
      <formula>""""""</formula>
    </cfRule>
  </conditionalFormatting>
  <conditionalFormatting sqref="Q48:R48">
    <cfRule type="cellIs" dxfId="23" priority="23" operator="equal">
      <formula>""""""</formula>
    </cfRule>
  </conditionalFormatting>
  <conditionalFormatting sqref="Q50:R50">
    <cfRule type="cellIs" dxfId="22" priority="22" operator="equal">
      <formula>""""""</formula>
    </cfRule>
  </conditionalFormatting>
  <conditionalFormatting sqref="Q52:R52">
    <cfRule type="cellIs" dxfId="21" priority="21" operator="equal">
      <formula>""""""</formula>
    </cfRule>
  </conditionalFormatting>
  <conditionalFormatting sqref="Q54:R54">
    <cfRule type="cellIs" dxfId="20" priority="20" operator="equal">
      <formula>""""""</formula>
    </cfRule>
  </conditionalFormatting>
  <conditionalFormatting sqref="Q56:R56">
    <cfRule type="cellIs" dxfId="19" priority="19" operator="equal">
      <formula>""""""</formula>
    </cfRule>
  </conditionalFormatting>
  <conditionalFormatting sqref="Q58:R58">
    <cfRule type="cellIs" dxfId="18" priority="18" operator="equal">
      <formula>""""""</formula>
    </cfRule>
  </conditionalFormatting>
  <conditionalFormatting sqref="Q62:R62">
    <cfRule type="cellIs" dxfId="17" priority="17" operator="equal">
      <formula>""""""</formula>
    </cfRule>
  </conditionalFormatting>
  <conditionalFormatting sqref="Q64:R64">
    <cfRule type="cellIs" dxfId="16" priority="16" operator="equal">
      <formula>""""""</formula>
    </cfRule>
  </conditionalFormatting>
  <conditionalFormatting sqref="Q66:R66">
    <cfRule type="cellIs" dxfId="15" priority="15" operator="equal">
      <formula>""""""</formula>
    </cfRule>
  </conditionalFormatting>
  <conditionalFormatting sqref="Q60:R60">
    <cfRule type="cellIs" dxfId="14" priority="14" operator="equal">
      <formula>""""""</formula>
    </cfRule>
  </conditionalFormatting>
  <conditionalFormatting sqref="Q80:R80">
    <cfRule type="cellIs" dxfId="13" priority="13" operator="equal">
      <formula>""""""</formula>
    </cfRule>
  </conditionalFormatting>
  <conditionalFormatting sqref="Q86:R86">
    <cfRule type="cellIs" dxfId="12" priority="12" operator="equal">
      <formula>""""""</formula>
    </cfRule>
  </conditionalFormatting>
  <conditionalFormatting sqref="Q88:R88">
    <cfRule type="cellIs" dxfId="11" priority="11" operator="equal">
      <formula>""""""</formula>
    </cfRule>
  </conditionalFormatting>
  <conditionalFormatting sqref="Q74:R74">
    <cfRule type="cellIs" dxfId="10" priority="10" operator="equal">
      <formula>""""""</formula>
    </cfRule>
  </conditionalFormatting>
  <conditionalFormatting sqref="Q70:R70">
    <cfRule type="cellIs" dxfId="9" priority="9" operator="equal">
      <formula>""""""</formula>
    </cfRule>
  </conditionalFormatting>
  <conditionalFormatting sqref="Q68:R68">
    <cfRule type="cellIs" dxfId="8" priority="8" operator="equal">
      <formula>""""""</formula>
    </cfRule>
  </conditionalFormatting>
  <conditionalFormatting sqref="Q76:R76">
    <cfRule type="cellIs" dxfId="7" priority="7" operator="equal">
      <formula>""""""</formula>
    </cfRule>
  </conditionalFormatting>
  <conditionalFormatting sqref="Q78:R78">
    <cfRule type="cellIs" dxfId="6" priority="6" operator="equal">
      <formula>""""""</formula>
    </cfRule>
  </conditionalFormatting>
  <conditionalFormatting sqref="Q72:R72">
    <cfRule type="cellIs" dxfId="5" priority="5" operator="equal">
      <formula>""""""</formula>
    </cfRule>
  </conditionalFormatting>
  <conditionalFormatting sqref="Q84:R84">
    <cfRule type="cellIs" dxfId="4" priority="4" operator="equal">
      <formula>""""""</formula>
    </cfRule>
  </conditionalFormatting>
  <conditionalFormatting sqref="P40">
    <cfRule type="cellIs" dxfId="3" priority="3" operator="equal">
      <formula>""""""</formula>
    </cfRule>
  </conditionalFormatting>
  <conditionalFormatting sqref="Q40:R40">
    <cfRule type="cellIs" dxfId="2" priority="2" operator="equal">
      <formula>""""""</formula>
    </cfRule>
  </conditionalFormatting>
  <conditionalFormatting sqref="R87">
    <cfRule type="cellIs" dxfId="1" priority="1" operator="equal">
      <formula>""""""</formula>
    </cfRule>
  </conditionalFormatting>
  <dataValidations count="1">
    <dataValidation type="decimal" allowBlank="1" showInputMessage="1" showErrorMessage="1" sqref="P43 P39:P41 P45:P88" xr:uid="{DA511905-2F9F-441A-BD43-6C1BE8A120AF}">
      <formula1>0</formula1>
      <formula2>1</formula2>
    </dataValidation>
  </dataValidations>
  <pageMargins left="0.7" right="0.7" top="0.75" bottom="0.75" header="0.3" footer="0.3"/>
  <pageSetup orientation="portrait" r:id="rId1"/>
  <headerFooter>
    <oddHeader>&amp;C&amp;G</oddHeader>
    <oddFooter>&amp;C_x000D_&amp;1#&amp;"Calibri"&amp;10&amp;K008000 DOCUMENTO PÚBLICO</oddFooter>
  </headerFooter>
  <drawing r:id="rId2"/>
  <legacyDrawing r:id="rId3"/>
  <legacyDrawingHF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5757FB5A5196B4E89166B8FCC500598" ma:contentTypeVersion="11" ma:contentTypeDescription="Crear nuevo documento." ma:contentTypeScope="" ma:versionID="93f3eba99497b0be736e8010d28dc831">
  <xsd:schema xmlns:xsd="http://www.w3.org/2001/XMLSchema" xmlns:xs="http://www.w3.org/2001/XMLSchema" xmlns:p="http://schemas.microsoft.com/office/2006/metadata/properties" xmlns:ns3="3e0786cc-2151-4997-8d6e-e9baecf25093" xmlns:ns4="d6349a55-0173-4e4d-83af-1a8d2c273904" targetNamespace="http://schemas.microsoft.com/office/2006/metadata/properties" ma:root="true" ma:fieldsID="ad9ef44b91ce67d08ce910fc023d300c" ns3:_="" ns4:_="">
    <xsd:import namespace="3e0786cc-2151-4997-8d6e-e9baecf25093"/>
    <xsd:import namespace="d6349a55-0173-4e4d-83af-1a8d2c27390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0786cc-2151-4997-8d6e-e9baecf250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6349a55-0173-4e4d-83af-1a8d2c273904"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B4F668-BB86-41AC-9701-3ADA95F15E5B}"/>
</file>

<file path=customXml/itemProps2.xml><?xml version="1.0" encoding="utf-8"?>
<ds:datastoreItem xmlns:ds="http://schemas.openxmlformats.org/officeDocument/2006/customXml" ds:itemID="{94DE378E-AF9A-4545-B457-C29CA20C1354}"/>
</file>

<file path=customXml/itemProps3.xml><?xml version="1.0" encoding="utf-8"?>
<ds:datastoreItem xmlns:ds="http://schemas.openxmlformats.org/officeDocument/2006/customXml" ds:itemID="{9CA0197D-C767-4D36-829C-720A639AE42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JASON ARMANDO REYES</dc:creator>
  <cp:keywords/>
  <dc:description/>
  <cp:lastModifiedBy/>
  <cp:revision/>
  <dcterms:created xsi:type="dcterms:W3CDTF">2021-12-10T16:14:15Z</dcterms:created>
  <dcterms:modified xsi:type="dcterms:W3CDTF">2022-12-21T22:37:12Z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0x010100A5757FB5A5196B4E89166B8FCC500598</vt:lpwstr>
  </property>
  <property fmtid="{D5CDD505-2E9C-101B-9397-08002B2CF9AE}" pid="3" name="MSIP_Label_4d7dcfcf-2f13-416d-bd85-85e5cda1e908_Enabled">
    <vt:lpwstr>true</vt:lpwstr>
  </property>
  <property fmtid="{D5CDD505-2E9C-101B-9397-08002B2CF9AE}" pid="4" name="MSIP_Label_4d7dcfcf-2f13-416d-bd85-85e5cda1e908_SetDate">
    <vt:lpwstr>2022-03-15T15:58:14Z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fda04daa-ac87-4138-a6a9-f8781dbc4952</vt:lpwstr>
  </property>
  <property fmtid="{D5CDD505-2E9C-101B-9397-08002B2CF9AE}" pid="9" name="MSIP_Label_4d7dcfcf-2f13-416d-bd85-85e5cda1e908_ContentBits">
    <vt:lpwstr>2</vt:lpwstr>
  </property>
  <property fmtid="{D5CDD505-2E9C-101B-9397-08002B2CF9AE}" pid="10" name="MediaServiceImageTags">
    <vt:lpwstr/>
  </property>
</Properties>
</file>